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AMPIONNAT 86 TT\SAISON 2024-2025\PHASE 2\"/>
    </mc:Choice>
  </mc:AlternateContent>
  <xr:revisionPtr revIDLastSave="0" documentId="8_{2854D50F-C09A-4510-8CBD-A82F155FBD61}" xr6:coauthVersionLast="47" xr6:coauthVersionMax="47" xr10:uidLastSave="{00000000-0000-0000-0000-000000000000}"/>
  <bookViews>
    <workbookView xWindow="-120" yWindow="-120" windowWidth="20730" windowHeight="11160" xr2:uid="{97863003-6FA8-4B1B-A875-655E82C304E6}"/>
  </bookViews>
  <sheets>
    <sheet name="CALENDRIER 2024-2025-PHASE 2" sheetId="1" r:id="rId1"/>
  </sheets>
  <externalReferences>
    <externalReference r:id="rId2"/>
    <externalReference r:id="rId3"/>
  </externalReferences>
  <definedNames>
    <definedName name="_JO1">'CALENDRIER 2024-2025-PHASE 2'!#REF!</definedName>
    <definedName name="_JO2">'CALENDRIER 2024-2025-PHASE 2'!#REF!</definedName>
    <definedName name="_JO3">'CALENDRIER 2024-2025-PHASE 2'!#REF!</definedName>
    <definedName name="_JO4">'CALENDRIER 2024-2025-PHASE 2'!#REF!</definedName>
    <definedName name="_JO5">'CALENDRIER 2024-2025-PHASE 2'!#REF!</definedName>
    <definedName name="_JO6">'CALENDRIER 2024-2025-PHASE 2'!#REF!</definedName>
    <definedName name="_JO7">'CALENDRIER 2024-2025-PHASE 2'!#REF!</definedName>
    <definedName name="_PRA1">[1]Poules!$D$13</definedName>
    <definedName name="_PRA2">[1]Poules!$D$14</definedName>
    <definedName name="_PRA3">[1]Poules!$D$15</definedName>
    <definedName name="_PRA4">[1]Poules!$D$16</definedName>
    <definedName name="_PRA5">[1]Poules!$D$17</definedName>
    <definedName name="_PRA6">[1]Poules!$D$18</definedName>
    <definedName name="_PRA7">[1]Poules!$D$19</definedName>
    <definedName name="_PRA8">[1]Poules!$D$20</definedName>
    <definedName name="_PRB1">[1]Poules!$I$13</definedName>
    <definedName name="_PRB2">[1]Poules!$I$14</definedName>
    <definedName name="_PRB3">[1]Poules!$I$15</definedName>
    <definedName name="_PRB4">[1]Poules!$I$16</definedName>
    <definedName name="_PRB5">[1]Poules!$I$17</definedName>
    <definedName name="_PRB6">[1]Poules!$I$18</definedName>
    <definedName name="_PRB7">[1]Poules!$I$19</definedName>
    <definedName name="_PRB8">[1]Poules!$I$20</definedName>
    <definedName name="Capitaine">[1]Capitaines!$A$3:$AB$29</definedName>
    <definedName name="cltd1c">'[1]Phase 1a'!#REF!</definedName>
    <definedName name="CLTD1GA">#REF!</definedName>
    <definedName name="CLTD1GB">#REF!</definedName>
    <definedName name="CLTD1GC">#REF!</definedName>
    <definedName name="CLTPRGA">#REF!</definedName>
    <definedName name="CLTPRGB">#REF!</definedName>
    <definedName name="CLTPRGC">#REF!</definedName>
    <definedName name="Club">[1]Clubs!$A$2:$B$29</definedName>
    <definedName name="D11A">'[1]Phase 1a'!$R$3</definedName>
    <definedName name="D12A">'[1]Phase 1a'!$R$4</definedName>
    <definedName name="D13A">'[1]Phase 1a'!$R$5</definedName>
    <definedName name="D14A">'[1]Phase 1a'!$R$6</definedName>
    <definedName name="D15A">'[1]Phase 1a'!$R$7</definedName>
    <definedName name="D16A">'[1]Phase 1a'!$R$8</definedName>
    <definedName name="D1A1">[1]Poules!$D$34</definedName>
    <definedName name="D1A2">[1]Poules!$D$35</definedName>
    <definedName name="D1A3">[1]Poules!$D$36</definedName>
    <definedName name="D1A4">[1]Poules!$D$37</definedName>
    <definedName name="D1A5">[1]Poules!$D$38</definedName>
    <definedName name="D1A6">[1]Poules!$D$39</definedName>
    <definedName name="D1A7">[1]Poules!$D$40</definedName>
    <definedName name="D1A8">[1]Poules!$D$41</definedName>
    <definedName name="D1B1">[1]Poules!$I$34</definedName>
    <definedName name="D1B2">[1]Poules!$I$35</definedName>
    <definedName name="D1B3">[1]Poules!$I$36</definedName>
    <definedName name="D1B4">[1]Poules!$I$37</definedName>
    <definedName name="D1B5">[1]Poules!$I$38</definedName>
    <definedName name="D1B6">[1]Poules!$I$39</definedName>
    <definedName name="D1B7">[1]Poules!$I$40</definedName>
    <definedName name="D1B8">[1]Poules!$I$41</definedName>
    <definedName name="D1C1">[1]Poules!#REF!</definedName>
    <definedName name="D1C2">[1]Poules!#REF!</definedName>
    <definedName name="D1C3">[1]Poules!#REF!</definedName>
    <definedName name="D1C4">[1]Poules!#REF!</definedName>
    <definedName name="D1C5">[1]Poules!#REF!</definedName>
    <definedName name="D1C6">[1]Poules!#REF!</definedName>
    <definedName name="D1C7">[1]Poules!#REF!</definedName>
    <definedName name="D1C8">[1]Poules!#REF!</definedName>
    <definedName name="D2A1">[1]Poules!$D$51</definedName>
    <definedName name="D2A2">[1]Poules!$D$52</definedName>
    <definedName name="D2A3">[1]Poules!$D$53</definedName>
    <definedName name="D2A4">[1]Poules!$D$54</definedName>
    <definedName name="D2A5">[1]Poules!$D$55</definedName>
    <definedName name="D2A6">[1]Poules!$D$56</definedName>
    <definedName name="D2A7">[1]Poules!$D$57</definedName>
    <definedName name="D2A8">[1]Poules!$D$58</definedName>
    <definedName name="D2B1">[1]Poules!$I$51</definedName>
    <definedName name="D2B2">[1]Poules!$I$52</definedName>
    <definedName name="D2B3">[1]Poules!$I$53</definedName>
    <definedName name="D2B4">[1]Poules!$I$54</definedName>
    <definedName name="D2B5">[1]Poules!$I$55</definedName>
    <definedName name="D2B6">[1]Poules!$I$56</definedName>
    <definedName name="D2B7">[1]Poules!$I$57</definedName>
    <definedName name="D2B8">[1]Poules!$I$58</definedName>
    <definedName name="D2C1">[1]Poules!#REF!</definedName>
    <definedName name="D2C2">[1]Poules!#REF!</definedName>
    <definedName name="D2C3">[1]Poules!#REF!</definedName>
    <definedName name="D2C4">[1]Poules!#REF!</definedName>
    <definedName name="D2C5">[1]Poules!#REF!</definedName>
    <definedName name="D2C6">[1]Poules!#REF!</definedName>
    <definedName name="D2C7">[1]Poules!#REF!</definedName>
    <definedName name="D2C8">[1]Poules!#REF!</definedName>
    <definedName name="D2D1">[1]Poules!#REF!</definedName>
    <definedName name="D2D2">[1]Poules!#REF!</definedName>
    <definedName name="D2D3">[1]Poules!#REF!</definedName>
    <definedName name="D2D4">[1]Poules!#REF!</definedName>
    <definedName name="D2D5">[1]Poules!#REF!</definedName>
    <definedName name="D2D6">[1]Poules!#REF!</definedName>
    <definedName name="D2D7">[1]Poules!#REF!</definedName>
    <definedName name="D2D8">[1]Poules!#REF!</definedName>
    <definedName name="D3A1">[1]Poules!$D$68</definedName>
    <definedName name="D3A2">[1]Poules!$D$69</definedName>
    <definedName name="D3A3">[1]Poules!$D$70</definedName>
    <definedName name="D3A4">[1]Poules!$D$71</definedName>
    <definedName name="D3A5">[1]Poules!$D$72</definedName>
    <definedName name="D3A6">[1]Poules!$D$73</definedName>
    <definedName name="D3A7">[1]Poules!$D$74</definedName>
    <definedName name="D3A8">[1]Poules!$D$75</definedName>
    <definedName name="D3B1">[1]Poules!$I$68</definedName>
    <definedName name="D3B2">[1]Poules!$I$69</definedName>
    <definedName name="D3B3">[1]Poules!$I$70</definedName>
    <definedName name="D3B4">[1]Poules!$I$71</definedName>
    <definedName name="D3B5">[1]Poules!$I$72</definedName>
    <definedName name="D3B6">[1]Poules!$I$73</definedName>
    <definedName name="D3B7">[1]Poules!$I$74</definedName>
    <definedName name="D3B8">[1]Poules!$I$75</definedName>
    <definedName name="D3C1">[1]Poules!$D$78</definedName>
    <definedName name="D3C2">[1]Poules!$D$79</definedName>
    <definedName name="D3C3">[1]Poules!$D$80</definedName>
    <definedName name="D3C4">[1]Poules!$D$81</definedName>
    <definedName name="D3C5">[1]Poules!$D$82</definedName>
    <definedName name="D3C6">[1]Poules!$D$83</definedName>
    <definedName name="D3C7">[1]Poules!$D$84</definedName>
    <definedName name="D3C8">[1]Poules!$D$85</definedName>
    <definedName name="D3D1">[1]Poules!$I$78</definedName>
    <definedName name="D3D2">[1]Poules!$I$79</definedName>
    <definedName name="D3D3">[1]Poules!$I$80</definedName>
    <definedName name="D3D4">[1]Poules!$I$81</definedName>
    <definedName name="D3D5">[1]Poules!$I$82</definedName>
    <definedName name="D3D6">[1]Poules!$I$83</definedName>
    <definedName name="D3D7">[1]Poules!$I$84</definedName>
    <definedName name="D3D8">[1]Poules!$I$85</definedName>
    <definedName name="D4A1">[1]Poules!$D$96</definedName>
    <definedName name="D4A2">[1]Poules!$D$97</definedName>
    <definedName name="D4A3">[1]Poules!$D$98</definedName>
    <definedName name="D4A4">[1]Poules!$D$99</definedName>
    <definedName name="D4A5">[1]Poules!$D$100</definedName>
    <definedName name="D4A6">[1]Poules!$D$101</definedName>
    <definedName name="D4A7">[1]Poules!$D$102</definedName>
    <definedName name="D4A8">[1]Poules!$D$103</definedName>
    <definedName name="D4B1">[1]Poules!$I$96</definedName>
    <definedName name="D4B2">[1]Poules!$I$97</definedName>
    <definedName name="D4B3">[1]Poules!$I$98</definedName>
    <definedName name="D4B4">[1]Poules!$I$99</definedName>
    <definedName name="D4B5">[1]Poules!$I$100</definedName>
    <definedName name="D4B6">[1]Poules!$I$101</definedName>
    <definedName name="D4B7">[1]Poules!$I$102</definedName>
    <definedName name="D4B8">[1]Poules!$I$103</definedName>
    <definedName name="D4C1">[1]Poules!$D$106</definedName>
    <definedName name="D4C2">[1]Poules!$D$107</definedName>
    <definedName name="D4C3">[1]Poules!$D$108</definedName>
    <definedName name="D4C4">[1]Poules!$D$109</definedName>
    <definedName name="D4C5">[1]Poules!$D$110</definedName>
    <definedName name="D4C6">[1]Poules!$D$111</definedName>
    <definedName name="D4C7">[1]Poules!$D$112</definedName>
    <definedName name="D4C8">[1]Poules!$D$113</definedName>
    <definedName name="D4D1">[1]Poules!$I$106</definedName>
    <definedName name="D4D2">[1]Poules!$I$107</definedName>
    <definedName name="D4D4">[1]Poules!$I$109</definedName>
    <definedName name="D4D5">[1]Poules!$I$110</definedName>
    <definedName name="D4D6">[1]Poules!$I$111</definedName>
    <definedName name="D4D7">[1]Poules!$I$112</definedName>
    <definedName name="D4D8">[1]Poules!$I$113</definedName>
    <definedName name="j1d1a1">'[1]Phase 1a'!$V$13</definedName>
    <definedName name="j1d1a2">'[1]Phase 1a'!$V$15</definedName>
    <definedName name="j1d1a3">'[1]Phase 1a'!$V$17</definedName>
    <definedName name="j1d1a4">'[1]Phase 1a'!$V$19</definedName>
    <definedName name="j1d1a5">'[1]Phase 1a'!$V$20</definedName>
    <definedName name="j1d1a6">'[1]Phase 1a'!$V$18</definedName>
    <definedName name="j1d1a7">'[1]Phase 1a'!$V$16</definedName>
    <definedName name="j1d1a8">'[1]Phase 1a'!$V$14</definedName>
    <definedName name="j1d1b1">'[1]Phase 1a'!$AB$13</definedName>
    <definedName name="j1d1b2">'[1]Phase 1a'!$AB$15</definedName>
    <definedName name="j1d1b3">'[1]Phase 1a'!$AB$17</definedName>
    <definedName name="j1d1b4">'[1]Phase 1a'!$AB$19</definedName>
    <definedName name="j1d1b5">'[1]Phase 1a'!$AB$20</definedName>
    <definedName name="j1d1b6">'[1]Phase 1a'!$AB$18</definedName>
    <definedName name="j1d1b7">'[1]Phase 1a'!$AB$16</definedName>
    <definedName name="j1d1b8">'[1]Phase 1a'!$AB$14</definedName>
    <definedName name="j1d2a1">'[1]Phase 1a'!$AJ$13</definedName>
    <definedName name="j1d2a2">'[1]Phase 1a'!$AJ$15</definedName>
    <definedName name="j1d2a3">'[1]Phase 1a'!$AJ$17</definedName>
    <definedName name="j1d2a4">'[1]Phase 1a'!$AJ$19</definedName>
    <definedName name="j1d2a5">'[1]Phase 1a'!$AJ$20</definedName>
    <definedName name="j1d2a6">'[1]Phase 1a'!$AJ$18</definedName>
    <definedName name="j1d2a7">'[1]Phase 1a'!$AJ$16</definedName>
    <definedName name="j1d2a8">'[1]Phase 1a'!$AJ$14</definedName>
    <definedName name="j1d2b2">'[1]Phase 1a'!$AP$15</definedName>
    <definedName name="j1d2b3">'[1]Phase 1a'!$AP$17</definedName>
    <definedName name="j1d2b4">'[1]Phase 1a'!$AP$19</definedName>
    <definedName name="j1d2b5">'[1]Phase 1a'!$AP$20</definedName>
    <definedName name="j1d2b6">'[1]Phase 1a'!$AP$18</definedName>
    <definedName name="j1d2b7">'[1]Phase 1a'!$AP$16</definedName>
    <definedName name="j1d2b8">'[1]Phase 1a'!$AP$14</definedName>
    <definedName name="j1d2c1">'[1]Phase 1a'!$AW$13</definedName>
    <definedName name="j1d2c2">'[1]Phase 1a'!$AW$15</definedName>
    <definedName name="j1d2c3">'[1]Phase 1a'!$AW$17</definedName>
    <definedName name="j1d2c4">'[1]Phase 1a'!$AW$19</definedName>
    <definedName name="j1d2c5">'[1]Phase 1a'!$AW$20</definedName>
    <definedName name="j1d2c6">'[1]Phase 1a'!$AW$18</definedName>
    <definedName name="j1d2c7">'[1]Phase 1a'!$AW$16</definedName>
    <definedName name="j1d2c8">'[1]Phase 1a'!$AW$14</definedName>
    <definedName name="j1d2d1">'[1]Phase 1a'!$BD$13</definedName>
    <definedName name="j1d2d2">'[1]Phase 1a'!$BD$15</definedName>
    <definedName name="j1d2d3">'[1]Phase 1a'!$BD$17</definedName>
    <definedName name="j1d2d4">'[1]Phase 1a'!$BD$19</definedName>
    <definedName name="j1d2d5">'[1]Phase 1a'!$BD$20</definedName>
    <definedName name="j1d2d6">'[1]Phase 1a'!$BD$18</definedName>
    <definedName name="j1d2d7">'[1]Phase 1a'!$BD$16</definedName>
    <definedName name="j1d2d8">'[1]Phase 1a'!$BD$14</definedName>
    <definedName name="j1d3a1">'[1]Phase 1a'!$BK$13</definedName>
    <definedName name="j1d3a2">'[1]Phase 1a'!$BK$15</definedName>
    <definedName name="j1d3a3">'[1]Phase 1a'!$BK$17</definedName>
    <definedName name="j1d3a4">'[1]Phase 1a'!$BK$19</definedName>
    <definedName name="j1d3a5">'[1]Phase 1a'!$BK$20</definedName>
    <definedName name="j1d3a6">'[1]Phase 1a'!$BK$18</definedName>
    <definedName name="j1d3a7">'[1]Phase 1a'!$BK$16</definedName>
    <definedName name="j1d3a8">'[1]Phase 1a'!$BK$14</definedName>
    <definedName name="j1d3b1">'[1]Phase 1a'!$BR$13</definedName>
    <definedName name="j1d3b2">'[1]Phase 1a'!$BR$15</definedName>
    <definedName name="j1d3b3">'[1]Phase 1a'!$BR$17</definedName>
    <definedName name="j1d3b4">'[1]Phase 1a'!$BR$19</definedName>
    <definedName name="j1d3b5">'[1]Phase 1a'!$BR$20</definedName>
    <definedName name="j1d3b6">'[1]Phase 1a'!$BR$18</definedName>
    <definedName name="j1d3b8">'[1]Phase 1a'!$BR$14</definedName>
    <definedName name="j1d3c1">'[1]Phase 1a'!$BX$13</definedName>
    <definedName name="j1d3c2">'[1]Phase 1a'!$BX$15</definedName>
    <definedName name="j1d3c3">'[1]Phase 1a'!$BV$17</definedName>
    <definedName name="j1d3c4">'[1]Phase 1a'!$BV$19</definedName>
    <definedName name="j1d3c5">'[1]Phase 1a'!$BV$20</definedName>
    <definedName name="j1d3c6">'[1]Phase 1a'!$BV$18</definedName>
    <definedName name="j1d3c7">'[1]Phase 1a'!$BV$16</definedName>
    <definedName name="j1d3c8">'[1]Phase 1a'!$BV$14</definedName>
    <definedName name="j1prb1">'[1]Phase 1a'!#REF!</definedName>
    <definedName name="j1prb2">'[1]Phase 1a'!#REF!</definedName>
    <definedName name="j1prb3">'[1]Phase 1a'!#REF!</definedName>
    <definedName name="j1prb4">'[1]Phase 1a'!#REF!</definedName>
    <definedName name="j1prb5">'[1]Phase 1a'!#REF!</definedName>
    <definedName name="j1prb6">'[1]Phase 1a'!#REF!</definedName>
    <definedName name="j2d1a1">'[1]Phase 1a'!$V$24</definedName>
    <definedName name="j2d1a2">'[1]Phase 1a'!$V$26</definedName>
    <definedName name="j2d1a3">'[1]Phase 1a'!$V$28</definedName>
    <definedName name="j2d1a4">'[1]Phase 1a'!$V$30</definedName>
    <definedName name="j2d1a5">'[1]Phase 1a'!$V$27</definedName>
    <definedName name="j2d1a6">'[1]Phase 1a'!$V$25</definedName>
    <definedName name="j2d1a7">'[1]Phase 1a'!$V$23</definedName>
    <definedName name="j2d1a8">'[1]Phase 1a'!$V$29</definedName>
    <definedName name="j2d1b1">'[1]Phase 1a'!$AB$24</definedName>
    <definedName name="j2d1b2">'[1]Phase 1a'!$AB$26</definedName>
    <definedName name="j2d1b3">'[1]Phase 1a'!$AB$28</definedName>
    <definedName name="j2d1b4">'[1]Phase 1a'!$AB$30</definedName>
    <definedName name="j2d1b5">'[1]Phase 1a'!$AB$27</definedName>
    <definedName name="j2d1b6">'[1]Phase 1a'!$AB$25</definedName>
    <definedName name="j2d1b7">'[1]Phase 1a'!$AB$23</definedName>
    <definedName name="j2d1b8">'[1]Phase 1a'!$AB$29</definedName>
    <definedName name="j2d2a1">'[1]Phase 1a'!$AJ$24</definedName>
    <definedName name="j2d2a2">'[1]Phase 1a'!$AJ$26</definedName>
    <definedName name="j2d2a3">'[1]Phase 1a'!$AJ$28</definedName>
    <definedName name="j2d2a4">'[1]Phase 1a'!$AJ$30</definedName>
    <definedName name="j2d2a5">'[1]Phase 1a'!$AJ$27</definedName>
    <definedName name="j2d2a6">'[1]Phase 1a'!$AJ$25</definedName>
    <definedName name="j2d2a7">'[1]Phase 1a'!$AJ$23</definedName>
    <definedName name="j2d2a8">'[1]Phase 1a'!$AJ$29</definedName>
    <definedName name="j2d2b2">'[1]Phase 1a'!$AP$26</definedName>
    <definedName name="j2d2b3">'[1]Phase 1a'!$AP$28</definedName>
    <definedName name="j2d2b4">'[1]Phase 1a'!$AP$30</definedName>
    <definedName name="j2d2b5">'[1]Phase 1a'!$AP$27</definedName>
    <definedName name="j2d2b6">'[1]Phase 1a'!$AP$25</definedName>
    <definedName name="j2d2b7">'[1]Phase 1a'!$AP$23</definedName>
    <definedName name="j2d2b8">'[1]Phase 1a'!$AP$29</definedName>
    <definedName name="j2d2c1">'[1]Phase 1a'!$AW$24</definedName>
    <definedName name="j2d2c2">'[1]Phase 1a'!$AW$26</definedName>
    <definedName name="j2d2c3">'[1]Phase 1a'!$AW$28</definedName>
    <definedName name="j2d2c4">'[1]Phase 1a'!$AW$30</definedName>
    <definedName name="j2d2c5">'[1]Phase 1a'!$AW$27</definedName>
    <definedName name="j2d2c6">'[1]Phase 1a'!$AW$25</definedName>
    <definedName name="j2d2c7">'[1]Phase 1a'!$AW$23</definedName>
    <definedName name="j2d2c8">'[1]Phase 1a'!$AW$29</definedName>
    <definedName name="j2d2d1">'[1]Phase 1a'!$BD$24</definedName>
    <definedName name="j2d2d2">'[1]Phase 1a'!$BD$26</definedName>
    <definedName name="j2d2d3">'[1]Phase 1a'!$BD$28</definedName>
    <definedName name="j2d2d4">'[1]Phase 1a'!$BD$30</definedName>
    <definedName name="j2d2d5">'[1]Phase 1a'!$BD$27</definedName>
    <definedName name="j2d2d6">'[1]Phase 1a'!$BD$25</definedName>
    <definedName name="j2d2d7">'[1]Phase 1a'!$BD$23</definedName>
    <definedName name="j2d2d8">'[1]Phase 1a'!$BD$29</definedName>
    <definedName name="j2d3a1">'[1]Phase 1a'!$BK$24</definedName>
    <definedName name="j2d3a2">'[1]Phase 1a'!$BK$26</definedName>
    <definedName name="j2d3a3">'[1]Phase 1a'!$BK$28</definedName>
    <definedName name="j2d3a4">'[1]Phase 1a'!$BK$30</definedName>
    <definedName name="j2d3a5">'[1]Phase 1a'!$BK$27</definedName>
    <definedName name="j2d3a6">'[1]Phase 1a'!$BK$25</definedName>
    <definedName name="j2d3a7">'[1]Phase 1a'!$BK$23</definedName>
    <definedName name="j2d3a8">'[1]Phase 1a'!$BK$29</definedName>
    <definedName name="j2d3b1">'[1]Phase 1a'!$BR$24</definedName>
    <definedName name="j2d3b2">'[1]Phase 1a'!$BR$26</definedName>
    <definedName name="j2d3b3">'[1]Phase 1a'!$BR$28</definedName>
    <definedName name="j2d3b4">'[1]Phase 1a'!$BR$30</definedName>
    <definedName name="j2d3b5">'[1]Phase 1a'!$BR$27</definedName>
    <definedName name="j2d3b6">'[1]Phase 1a'!$BR$25</definedName>
    <definedName name="j2d3b8">'[1]Phase 1a'!$BR$29</definedName>
    <definedName name="j2d3c1">'[1]Phase 1a'!$BX$24</definedName>
    <definedName name="j2d3c2">'[1]Phase 1a'!$BX$26</definedName>
    <definedName name="j2d3c3">'[1]Phase 1a'!$BV$28</definedName>
    <definedName name="j2d3c4">'[1]Phase 1a'!$BV$30</definedName>
    <definedName name="j2d3c5">'[1]Phase 1a'!$BV$27</definedName>
    <definedName name="j2d3c6">'[1]Phase 1a'!$BV$25</definedName>
    <definedName name="j2d3c7">'[1]Phase 1a'!$BV$23</definedName>
    <definedName name="j2d3c8">'[1]Phase 1a'!$BV$29</definedName>
    <definedName name="j2prb1">'[1]Phase 1a'!#REF!</definedName>
    <definedName name="j2prb2">'[1]Phase 1a'!#REF!</definedName>
    <definedName name="j2prb3">'[1]Phase 1a'!#REF!</definedName>
    <definedName name="j2prb4">'[1]Phase 1a'!#REF!</definedName>
    <definedName name="j2prb5">'[1]Phase 1a'!#REF!</definedName>
    <definedName name="j2prb6">'[1]Phase 1a'!#REF!</definedName>
    <definedName name="j3d1a1">'[1]Phase 1a'!$V$33</definedName>
    <definedName name="j3d1a2">'[1]Phase 1a'!$V$35</definedName>
    <definedName name="j3d1a3">'[1]Phase 1a'!$V$37</definedName>
    <definedName name="j3d1a4">'[1]Phase 1a'!$V$38</definedName>
    <definedName name="j3d1a5">'[1]Phase 1a'!$V$36</definedName>
    <definedName name="j3d1a6">'[1]Phase 1a'!$V$34</definedName>
    <definedName name="j3d1a7">'[1]Phase 1a'!$V$40</definedName>
    <definedName name="j3d1a8">'[1]Phase 1a'!$V$39</definedName>
    <definedName name="j3d1b1">'[1]Phase 1a'!$AB$33</definedName>
    <definedName name="j3d1b2">'[1]Phase 1a'!$AB$35</definedName>
    <definedName name="j3d1b3">'[1]Phase 1a'!$AB$37</definedName>
    <definedName name="j3d1b4">'[1]Phase 1a'!$AB$38</definedName>
    <definedName name="j3d1b5">'[1]Phase 1a'!$AB$36</definedName>
    <definedName name="j3d1b6">'[1]Phase 1a'!$AB$34</definedName>
    <definedName name="j3d1b7">'[1]Phase 1a'!$AB$40</definedName>
    <definedName name="j3d1b8">'[1]Phase 1a'!$AB$39</definedName>
    <definedName name="j3d2a1">'[1]Phase 1a'!$AJ$33</definedName>
    <definedName name="j3d2a2">'[1]Phase 1a'!$AJ$35</definedName>
    <definedName name="j3d2a3">'[1]Phase 1a'!$AJ$37</definedName>
    <definedName name="j3d2a4">'[1]Phase 1a'!$AJ$38</definedName>
    <definedName name="j3d2a5">'[1]Phase 1a'!$AJ$36</definedName>
    <definedName name="j3d2a6">'[1]Phase 1a'!$AJ$34</definedName>
    <definedName name="j3d2a7">'[1]Phase 1a'!$AJ$40</definedName>
    <definedName name="j3d2a8">'[1]Phase 1a'!$AJ$39</definedName>
    <definedName name="j3d2b2">'[1]Phase 1a'!$AP$35</definedName>
    <definedName name="j3d2b3">'[1]Phase 1a'!$AP$37</definedName>
    <definedName name="j3d2b4">'[1]Phase 1a'!$AP$38</definedName>
    <definedName name="j3d2b5">'[1]Phase 1a'!$AP$36</definedName>
    <definedName name="j3d2b6">'[1]Phase 1a'!$AP$34</definedName>
    <definedName name="j3d2b7">'[1]Phase 1a'!$AP$40</definedName>
    <definedName name="j3d2b8">'[1]Phase 1a'!$AP$39</definedName>
    <definedName name="j3d2c1">'[1]Phase 1a'!$AW$33</definedName>
    <definedName name="j3d2c2">'[1]Phase 1a'!$AW$35</definedName>
    <definedName name="j3d2c3">'[1]Phase 1a'!$AW$37</definedName>
    <definedName name="j3d2c4">'[1]Phase 1a'!$AW$38</definedName>
    <definedName name="j3d2c5">'[1]Phase 1a'!$AW$36</definedName>
    <definedName name="j3d2c6">'[1]Phase 1a'!$AW$34</definedName>
    <definedName name="j3d2c7">'[1]Phase 1a'!$AW$40</definedName>
    <definedName name="j3d2c8">'[1]Phase 1a'!$AW$39</definedName>
    <definedName name="j3d2d1">'[1]Phase 1a'!$BD$33</definedName>
    <definedName name="j3d2d2">'[1]Phase 1a'!$BD$35</definedName>
    <definedName name="j3d2d3">'[1]Phase 1a'!$BD$37</definedName>
    <definedName name="j3d2d4">'[1]Phase 1a'!$BD$38</definedName>
    <definedName name="j3d2d5">'[1]Phase 1a'!$BD$36</definedName>
    <definedName name="j3d2d6">'[1]Phase 1a'!$BD$34</definedName>
    <definedName name="j3d2d7">'[1]Phase 1a'!$BD$40</definedName>
    <definedName name="j3d2d8">'[1]Phase 1a'!$BD$39</definedName>
    <definedName name="j3d3a1">'[1]Phase 1a'!$BK$33</definedName>
    <definedName name="j3d3a2">'[1]Phase 1a'!$BK$35</definedName>
    <definedName name="j3d3a3">'[1]Phase 1a'!$BK$17</definedName>
    <definedName name="j3d3a4">'[1]Phase 1a'!$BK$38</definedName>
    <definedName name="j3d3a5">'[1]Phase 1a'!$BK$36</definedName>
    <definedName name="j3d3a6">'[1]Phase 1a'!$BK$34</definedName>
    <definedName name="j3d3a7">'[1]Phase 1a'!$BK$40</definedName>
    <definedName name="j3d3a8">'[1]Phase 1a'!$BK$39</definedName>
    <definedName name="j3d3b1">'[1]Phase 1a'!$BR$33</definedName>
    <definedName name="j3d3b2">'[1]Phase 1a'!$BR$35</definedName>
    <definedName name="j3d3b3">'[1]Phase 1a'!$BR$37</definedName>
    <definedName name="j3d3b4">'[1]Phase 1a'!$BR$38</definedName>
    <definedName name="j3d3b5">'[1]Phase 1a'!$BR$36</definedName>
    <definedName name="j3d3b6">'[1]Phase 1a'!$BR$34</definedName>
    <definedName name="j3d3b8">'[1]Phase 1a'!$BR$39</definedName>
    <definedName name="j3d3c1">'[1]Phase 1a'!$BX$33</definedName>
    <definedName name="j3d3c2">'[1]Phase 1a'!$BX$35</definedName>
    <definedName name="j3d3c3">'[1]Phase 1a'!$BV$38</definedName>
    <definedName name="j3d3c4">'[1]Phase 1a'!$BV$38</definedName>
    <definedName name="j3d3c5">'[1]Phase 1a'!$BV$36</definedName>
    <definedName name="j3d3c6">'[1]Phase 1a'!$BV$34</definedName>
    <definedName name="j3d3c7">'[1]Phase 1a'!$BV$40</definedName>
    <definedName name="j3d3c8">'[1]Phase 1a'!$BV$39</definedName>
    <definedName name="j3prb1">'[1]Phase 1a'!#REF!</definedName>
    <definedName name="j3prb2">'[1]Phase 1a'!#REF!</definedName>
    <definedName name="j3prb3">'[1]Phase 1a'!#REF!</definedName>
    <definedName name="j3prb4">'[1]Phase 1a'!#REF!</definedName>
    <definedName name="j3prb5">'[1]Phase 1a'!#REF!</definedName>
    <definedName name="j3prb6">'[1]Phase 1a'!#REF!</definedName>
    <definedName name="j4d1a1">'[1]Phase 1a'!$V$44</definedName>
    <definedName name="j4d1a2">'[1]Phase 1a'!$V$46</definedName>
    <definedName name="j4d1a3">'[1]Phase 1a'!$V$47</definedName>
    <definedName name="j4d1a4">'[1]Phase 1a'!$V$45</definedName>
    <definedName name="j4d1a5">'[1]Phase 1a'!$V$43</definedName>
    <definedName name="j4d1a6">'[1]Phase 1a'!$V$49</definedName>
    <definedName name="j4d1a7">'[1]Phase 1a'!$V$50</definedName>
    <definedName name="j4d1a8">'[1]Phase 1a'!$V$48</definedName>
    <definedName name="j4d1b1">'[1]Phase 1a'!$AB$44</definedName>
    <definedName name="j4d1b2">'[1]Phase 1a'!$AB$46</definedName>
    <definedName name="j4d1b3">'[1]Phase 1a'!$AB$47</definedName>
    <definedName name="j4d1b4">'[1]Phase 1a'!$AB$45</definedName>
    <definedName name="j4d1b5">'[1]Phase 1a'!$AB$43</definedName>
    <definedName name="j4d1b6">'[1]Phase 1a'!$AB$49</definedName>
    <definedName name="j4d1b7">'[1]Phase 1a'!$AB$50</definedName>
    <definedName name="j4d1b8">'[1]Phase 1a'!$AB$48</definedName>
    <definedName name="j4d2a1">'[1]Phase 1a'!$AJ$44</definedName>
    <definedName name="j4d2a2">'[1]Phase 1a'!$AJ$46</definedName>
    <definedName name="j4d2a3">'[1]Phase 1a'!$AJ$47</definedName>
    <definedName name="j4d2a4">'[1]Phase 1a'!$AJ$45</definedName>
    <definedName name="j4d2a5">'[1]Phase 1a'!$AJ$43</definedName>
    <definedName name="j4d2a6">'[1]Phase 1a'!$AJ$49</definedName>
    <definedName name="j4d2a7">'[1]Phase 1a'!$AJ$50</definedName>
    <definedName name="j4d2a8">'[1]Phase 1a'!$AJ$48</definedName>
    <definedName name="j4d2b2">'[1]Phase 1a'!$AP$46</definedName>
    <definedName name="j4d2b3">'[1]Phase 1a'!$AP$47</definedName>
    <definedName name="j4d2b4">'[1]Phase 1a'!$AP$45</definedName>
    <definedName name="j4d2b5">'[1]Phase 1a'!$AP$43</definedName>
    <definedName name="j4d2b6">'[1]Phase 1a'!$AP$49</definedName>
    <definedName name="j4d2b7">'[1]Phase 1a'!$AP$50</definedName>
    <definedName name="j4d2b8">'[1]Phase 1a'!$AP$48</definedName>
    <definedName name="j4d2c1">'[1]Phase 1a'!$AW$44</definedName>
    <definedName name="j4d2c2">'[1]Phase 1a'!$AW$46</definedName>
    <definedName name="j4d2c3">'[1]Phase 1a'!$AW$47</definedName>
    <definedName name="j4d2c4">'[1]Phase 1a'!$AW$45</definedName>
    <definedName name="j4d2c5">'[1]Phase 1a'!$AW$43</definedName>
    <definedName name="j4d2c6">'[1]Phase 1a'!$AW$49</definedName>
    <definedName name="j4d2c7">'[1]Phase 1a'!$AW$50</definedName>
    <definedName name="j4d2c8">'[1]Phase 1a'!$AW$48</definedName>
    <definedName name="j4d2d1">'[1]Phase 1a'!$BD$44</definedName>
    <definedName name="j4d2d2">'[1]Phase 1a'!$BD$46</definedName>
    <definedName name="j4d2d3">'[1]Phase 1a'!$BD$47</definedName>
    <definedName name="j4d2d4">'[1]Phase 1a'!$BD$45</definedName>
    <definedName name="j4d2d5">'[1]Phase 1a'!$BD$43</definedName>
    <definedName name="j4d2d6">'[1]Phase 1a'!$BD$49</definedName>
    <definedName name="j4d2d7">'[1]Phase 1a'!$BD$50</definedName>
    <definedName name="j4d2d8">'[1]Phase 1a'!$BD$48</definedName>
    <definedName name="j4d3a1">'[1]Phase 1a'!$BK$44</definedName>
    <definedName name="j4d3a2">'[1]Phase 1a'!$BK$46</definedName>
    <definedName name="j4d3a3">'[1]Phase 1a'!$BK$46</definedName>
    <definedName name="j4d3a4">'[1]Phase 1a'!$BK$45</definedName>
    <definedName name="j4d3a5">'[1]Phase 1a'!$BK$43</definedName>
    <definedName name="j4d3a6">'[1]Phase 1a'!$BK$49</definedName>
    <definedName name="j4d3a7">'[1]Phase 1a'!$BK$50</definedName>
    <definedName name="j4d3a8">'[1]Phase 1a'!$BK$48</definedName>
    <definedName name="j4d3b1">'[1]Phase 1a'!$BR$44</definedName>
    <definedName name="j4d3b2">'[1]Phase 1a'!$BR$46</definedName>
    <definedName name="j4d3b3">'[1]Phase 1a'!$BR$47</definedName>
    <definedName name="j4d3b4">'[1]Phase 1a'!$BR$45</definedName>
    <definedName name="j4d3b5">'[1]Phase 1a'!$BR$43</definedName>
    <definedName name="j4d3b6">'[1]Phase 1a'!$BR$49</definedName>
    <definedName name="j4d3b8">'[1]Phase 1a'!$BR$48</definedName>
    <definedName name="j4d3c1">'[1]Phase 1a'!$BX$44</definedName>
    <definedName name="j4d3c2">'[1]Phase 1a'!$BX$46</definedName>
    <definedName name="j4d3c3">'[1]Phase 1a'!$BV$47</definedName>
    <definedName name="j4d3c4">'[1]Phase 1a'!$BV$45</definedName>
    <definedName name="j4d3c5">'[1]Phase 1a'!$BV$43</definedName>
    <definedName name="j4d3c6">'[1]Phase 1a'!$BV$49</definedName>
    <definedName name="j4d3c7">'[1]Phase 1a'!$BV$50</definedName>
    <definedName name="j4d3c8">'[1]Phase 1a'!$BV$48</definedName>
    <definedName name="j4prb1">'[1]Phase 1a'!#REF!</definedName>
    <definedName name="j4prb2">'[1]Phase 1a'!#REF!</definedName>
    <definedName name="j4prb3">'[1]Phase 1a'!#REF!</definedName>
    <definedName name="j4prb4">'[1]Phase 1a'!#REF!</definedName>
    <definedName name="j4prb5">'[1]Phase 1a'!#REF!</definedName>
    <definedName name="j4prb6">'[1]Phase 1a'!#REF!</definedName>
    <definedName name="j5d1a1">'[1]Phase 1a'!$V$53</definedName>
    <definedName name="j5d1a2">'[1]Phase 1a'!$V$55</definedName>
    <definedName name="j5d1a3">'[1]Phase 1a'!$V$56</definedName>
    <definedName name="j5d1a4">'[1]Phase 1a'!$V$54</definedName>
    <definedName name="j5d1a5">'[1]Phase 1a'!$V$58</definedName>
    <definedName name="j5d1a6">'[1]Phase 1a'!$V$60</definedName>
    <definedName name="j5d1a7">'[1]Phase 1a'!$V$57</definedName>
    <definedName name="j5d1a8">'[1]Phase 1a'!$V$59</definedName>
    <definedName name="j5d1b1">'[1]Phase 1a'!$AB$53</definedName>
    <definedName name="j5d1b2">'[1]Phase 1a'!$AB$55</definedName>
    <definedName name="j5d1b3">'[1]Phase 1a'!$AB$56</definedName>
    <definedName name="j5d1b4">'[1]Phase 1a'!$AB$54</definedName>
    <definedName name="j5d1b5">'[1]Phase 1a'!$AB$58</definedName>
    <definedName name="j5d1b6">'[1]Phase 1a'!$AB$60</definedName>
    <definedName name="j5d1b7">'[1]Phase 1a'!$AB$57</definedName>
    <definedName name="j5d1b8">'[1]Phase 1a'!$AB$59</definedName>
    <definedName name="j5d2a1">'[1]Phase 1a'!$AJ$53</definedName>
    <definedName name="j5d2a2">'[1]Phase 1a'!$AJ$55</definedName>
    <definedName name="j5d2a3">'[1]Phase 1a'!$AJ$56</definedName>
    <definedName name="j5d2a4">'[1]Phase 1a'!$AJ$54</definedName>
    <definedName name="j5d2a5">'[1]Phase 1a'!$AJ$58</definedName>
    <definedName name="j5d2a6">'[1]Phase 1a'!$AJ$60</definedName>
    <definedName name="j5d2a7">'[1]Phase 1a'!$AJ$57</definedName>
    <definedName name="j5d2a8">'[1]Phase 1a'!$AJ$59</definedName>
    <definedName name="j5d2b2">'[1]Phase 1a'!$AP$55</definedName>
    <definedName name="j5d2b3">'[1]Phase 1a'!$AP$56</definedName>
    <definedName name="j5d2b4">'[1]Phase 1a'!$AP$54</definedName>
    <definedName name="j5d2b5">'[1]Phase 1a'!$AP$58</definedName>
    <definedName name="j5d2b6">'[1]Phase 1a'!$AP$60</definedName>
    <definedName name="j5d2b7">'[1]Phase 1a'!$AP$57</definedName>
    <definedName name="j5d2b8">'[1]Phase 1a'!$AP$59</definedName>
    <definedName name="j5d2c1">'[1]Phase 1a'!$AW$53</definedName>
    <definedName name="j5d2c2">'[1]Phase 1a'!$AW$55</definedName>
    <definedName name="j5d2c3">'[1]Phase 1a'!$AW$56</definedName>
    <definedName name="j5d2c4">'[1]Phase 1a'!$AW$54</definedName>
    <definedName name="j5d2c5">'[1]Phase 1a'!$AW$58</definedName>
    <definedName name="j5d2c6">'[1]Phase 1a'!$AW$60</definedName>
    <definedName name="j5d2c7">'[1]Phase 1a'!$AW$57</definedName>
    <definedName name="j5d2c8">'[1]Phase 1a'!$AW$59</definedName>
    <definedName name="j5d2d1">'[1]Phase 1a'!$BD$53</definedName>
    <definedName name="j5d2d2">'[1]Phase 1a'!$BD$55</definedName>
    <definedName name="j5d2d3">'[1]Phase 1a'!$BD$56</definedName>
    <definedName name="j5d2d4">'[1]Phase 1a'!$BD$54</definedName>
    <definedName name="j5d2d5">'[1]Phase 1a'!$BD$58</definedName>
    <definedName name="j5d2d6">'[1]Phase 1a'!$BD$60</definedName>
    <definedName name="j5d2d7">'[1]Phase 1a'!$BD$57</definedName>
    <definedName name="j5d2d8">'[1]Phase 1a'!$BD$59</definedName>
    <definedName name="j5d3a1">'[1]Phase 1a'!$BK$53</definedName>
    <definedName name="j5d3a2">'[1]Phase 1a'!$BK$55</definedName>
    <definedName name="j5d3a3">'[1]Phase 1a'!$BK$56</definedName>
    <definedName name="j5d3a4">'[1]Phase 1a'!$BK$54</definedName>
    <definedName name="j5d3a5">'[1]Phase 1a'!$BK$58</definedName>
    <definedName name="j5d3a6">'[1]Phase 1a'!$BK$60</definedName>
    <definedName name="j5d3a7">'[1]Phase 1a'!$BK$57</definedName>
    <definedName name="j5d3a8">'[1]Phase 1a'!$BK$59</definedName>
    <definedName name="j5d3b1">'[1]Phase 1a'!$BR$53</definedName>
    <definedName name="j5d3b2">'[1]Phase 1a'!$BR$55</definedName>
    <definedName name="j5d3b3">'[1]Phase 1a'!$BR$56</definedName>
    <definedName name="j5d3b4">'[1]Phase 1a'!$BR$54</definedName>
    <definedName name="j5d3b5">'[1]Phase 1a'!$BR$58</definedName>
    <definedName name="j5d3b6">'[1]Phase 1a'!$BR$60</definedName>
    <definedName name="j5d3b8">'[1]Phase 1a'!$BR$59</definedName>
    <definedName name="j5d3c1">'[1]Phase 1a'!$BX$53</definedName>
    <definedName name="j5d3c2">'[1]Phase 1a'!$BX$55</definedName>
    <definedName name="j5d3c3">'[1]Phase 1a'!$BV$56</definedName>
    <definedName name="j5d3c4">'[1]Phase 1a'!$BV$54</definedName>
    <definedName name="j5d3c5">'[1]Phase 1a'!$BV$58</definedName>
    <definedName name="j5d3c6">'[1]Phase 1a'!$BV$60</definedName>
    <definedName name="j5d3c7">'[1]Phase 1a'!$BV$57</definedName>
    <definedName name="j5d3c8">'[1]Phase 1a'!$BV$59</definedName>
    <definedName name="j5prb1">'[1]Phase 1a'!#REF!</definedName>
    <definedName name="j5prb2">'[1]Phase 1a'!#REF!</definedName>
    <definedName name="j5prb3">'[1]Phase 1a'!#REF!</definedName>
    <definedName name="j5prb4">'[1]Phase 1a'!#REF!</definedName>
    <definedName name="j5prb5">'[1]Phase 1a'!#REF!</definedName>
    <definedName name="j5prb6">'[1]Phase 1a'!#REF!</definedName>
    <definedName name="j6d1a1">'[1]Phase 1a'!$V$64</definedName>
    <definedName name="j6d1a2">'[1]Phase 1a'!$V$65</definedName>
    <definedName name="j6d1a3">'[1]Phase 1a'!$V$63</definedName>
    <definedName name="j6d1a4">'[1]Phase 1a'!$V$67</definedName>
    <definedName name="j6d1a5">'[1]Phase 1a'!$V$69</definedName>
    <definedName name="j6d1a6">'[1]Phase 1a'!$V$70</definedName>
    <definedName name="j6d1a7">'[1]Phase 1a'!$V$68</definedName>
    <definedName name="j6d1a8">'[1]Phase 1a'!$V$66</definedName>
    <definedName name="j6d1b1">'[1]Phase 1a'!$AB$64</definedName>
    <definedName name="j6d1b2">'[1]Phase 1a'!$AB$65</definedName>
    <definedName name="j6d1b3">'[1]Phase 1a'!$AB$63</definedName>
    <definedName name="j6d1b4">'[1]Phase 1a'!$AB$67</definedName>
    <definedName name="j6d1b5">'[1]Phase 1a'!$AB$69</definedName>
    <definedName name="j6d1b6">'[1]Phase 1a'!$AB$70</definedName>
    <definedName name="j6d1b7">'[1]Phase 1a'!$AB$68</definedName>
    <definedName name="j6d1b8">'[1]Phase 1a'!$AB$66</definedName>
    <definedName name="j6d2a1">'[1]Phase 1a'!$AJ$64</definedName>
    <definedName name="j6d2a2">'[1]Phase 1a'!$AJ$65</definedName>
    <definedName name="j6d2a3">'[1]Phase 1a'!$AJ$63</definedName>
    <definedName name="j6d2a4">'[1]Phase 1a'!$AJ$67</definedName>
    <definedName name="j6d2a5">'[1]Phase 1a'!$AJ$69</definedName>
    <definedName name="j6d2a6">'[1]Phase 1a'!$AJ$70</definedName>
    <definedName name="j6d2a7">'[1]Phase 1a'!$AJ$68</definedName>
    <definedName name="j6d2a8">'[1]Phase 1a'!$AJ$66</definedName>
    <definedName name="j6d2b2">'[1]Phase 1a'!$AP$65</definedName>
    <definedName name="j6d2b3">'[1]Phase 1a'!$AP$63</definedName>
    <definedName name="j6d2b4">'[1]Phase 1a'!$AP$67</definedName>
    <definedName name="j6d2b5">'[1]Phase 1a'!$AP$69</definedName>
    <definedName name="j6d2b6">'[1]Phase 1a'!$AP$70</definedName>
    <definedName name="j6d2b7">'[1]Phase 1a'!$AP$68</definedName>
    <definedName name="j6d2b8">'[1]Phase 1a'!$AP$66</definedName>
    <definedName name="j6d2c1">'[1]Phase 1a'!$AW$64</definedName>
    <definedName name="j6d2c2">'[1]Phase 1a'!$AW$65</definedName>
    <definedName name="j6d2c3">'[1]Phase 1a'!$AW$63</definedName>
    <definedName name="j6d2c4">'[1]Phase 1a'!$AW$67</definedName>
    <definedName name="j6d2c5">'[1]Phase 1a'!$AW$69</definedName>
    <definedName name="j6d2c6">'[1]Phase 1a'!$AW$70</definedName>
    <definedName name="j6d2c7">'[1]Phase 1a'!$AW$68</definedName>
    <definedName name="j6d2c8">'[1]Phase 1a'!$AW$66</definedName>
    <definedName name="j6d2d1">'[1]Phase 1a'!$BD$64</definedName>
    <definedName name="j6d2d2">'[1]Phase 1a'!$BD$65</definedName>
    <definedName name="j6d2d3">'[1]Phase 1a'!$BD$63</definedName>
    <definedName name="j6d2d4">'[1]Phase 1a'!$BD$67</definedName>
    <definedName name="j6d2d5">'[1]Phase 1a'!$BD$69</definedName>
    <definedName name="j6d2d6">'[1]Phase 1a'!$BD$70</definedName>
    <definedName name="j6d2d7">'[1]Phase 1a'!$BD$68</definedName>
    <definedName name="j6d2d8">'[1]Phase 1a'!$BD$66</definedName>
    <definedName name="j6d3a1">'[1]Phase 1a'!$BK$64</definedName>
    <definedName name="j6d3a2">'[1]Phase 1a'!$BK$65</definedName>
    <definedName name="j6d3a3">'[1]Phase 1a'!$BK$63</definedName>
    <definedName name="j6d3a4">'[1]Phase 1a'!$BK$67</definedName>
    <definedName name="j6d3a5">'[1]Phase 1a'!$BK$69</definedName>
    <definedName name="j6d3a6">'[1]Phase 1a'!$BK$70</definedName>
    <definedName name="j6d3a7">'[1]Phase 1a'!$BK$68</definedName>
    <definedName name="j6d3a8">'[1]Phase 1a'!$BK$66</definedName>
    <definedName name="j6d3b1">'[1]Phase 1a'!$BR$64</definedName>
    <definedName name="j6d3b2">'[1]Phase 1a'!$BR$65</definedName>
    <definedName name="j6d3b3">'[1]Phase 1a'!$BR$63</definedName>
    <definedName name="j6d3b4">'[1]Phase 1a'!$BR$67</definedName>
    <definedName name="j6d3b5">'[1]Phase 1a'!$BR$69</definedName>
    <definedName name="j6d3b6">'[1]Phase 1a'!$BR$70</definedName>
    <definedName name="j6d3b8">'[1]Phase 1a'!$BR$66</definedName>
    <definedName name="j6d3c1">'[1]Phase 1a'!$BX$64</definedName>
    <definedName name="j6d3c2">'[1]Phase 1a'!$BX$65</definedName>
    <definedName name="j6d3c3">'[1]Phase 1a'!$BV$63</definedName>
    <definedName name="j6d3c4">'[1]Phase 1a'!$BV$67</definedName>
    <definedName name="j6d3c5">'[1]Phase 1a'!$BV$69</definedName>
    <definedName name="j6d3c6">'[1]Phase 1a'!$BV$70</definedName>
    <definedName name="j6d3c7">'[1]Phase 1a'!$BV$68</definedName>
    <definedName name="j6d3c8">'[1]Phase 1a'!$BV$66</definedName>
    <definedName name="j7d1a1">'[1]Phase 1a'!$V$73</definedName>
    <definedName name="j7d1a2">'[1]Phase 1a'!$V$74</definedName>
    <definedName name="j7d1a3">'[1]Phase 1a'!$V$76</definedName>
    <definedName name="j7d1a4">'[1]Phase 1a'!$V$78</definedName>
    <definedName name="j7d1a5">'[1]Phase 1a'!$V$80</definedName>
    <definedName name="j7d1a6">'[1]Phase 1a'!$V$77</definedName>
    <definedName name="j7d1a7">'[1]Phase 1a'!$V$75</definedName>
    <definedName name="j7d1a8">'[1]Phase 1a'!$V$79</definedName>
    <definedName name="j7d1b1">'[1]Phase 1a'!$AB$73</definedName>
    <definedName name="j7d1b2">'[1]Phase 1a'!$AB$74</definedName>
    <definedName name="j7d1b3">'[1]Phase 1a'!$AB$76</definedName>
    <definedName name="j7d1b4">'[1]Phase 1a'!$AB$78</definedName>
    <definedName name="j7d1b5">'[1]Phase 1a'!$AB$80</definedName>
    <definedName name="j7d1b6">'[1]Phase 1a'!$AB$77</definedName>
    <definedName name="j7d1b7">'[1]Phase 1a'!$AB$75</definedName>
    <definedName name="j7d1b8">'[1]Phase 1a'!$AB$79</definedName>
    <definedName name="j7d2a1">'[1]Phase 1a'!$AJ$73</definedName>
    <definedName name="j7d2a2">'[1]Phase 1a'!$AJ$74</definedName>
    <definedName name="j7d2a3">'[1]Phase 1a'!$AJ$76</definedName>
    <definedName name="j7d2a4">'[1]Phase 1a'!$AJ$78</definedName>
    <definedName name="j7d2a5">'[1]Phase 1a'!$AJ$80</definedName>
    <definedName name="j7d2a6">'[1]Phase 1a'!$AJ$77</definedName>
    <definedName name="j7d2a7">'[1]Phase 1a'!$AJ$75</definedName>
    <definedName name="j7d2a8">'[1]Phase 1a'!$AJ$79</definedName>
    <definedName name="j7d2b2">'[1]Phase 1a'!$AP$74</definedName>
    <definedName name="j7d2b3">'[1]Phase 1a'!$AP$76</definedName>
    <definedName name="j7d2b4">'[1]Phase 1a'!$AP$78</definedName>
    <definedName name="j7d2b5">'[1]Phase 1a'!$AP$80</definedName>
    <definedName name="j7d2b6">'[1]Phase 1a'!$AP$77</definedName>
    <definedName name="j7d2b7">'[1]Phase 1a'!$AP$75</definedName>
    <definedName name="j7d2b8">'[1]Phase 1a'!$AP$79</definedName>
    <definedName name="j7d2c1">'[1]Phase 1a'!$AW$73</definedName>
    <definedName name="j7d2c2">'[1]Phase 1a'!$AW$74</definedName>
    <definedName name="j7d2c3">'[1]Phase 1a'!$AW$76</definedName>
    <definedName name="j7d2c4">'[1]Phase 1a'!$AW$78</definedName>
    <definedName name="j7d2c5">'[1]Phase 1a'!$AW$80</definedName>
    <definedName name="j7d2c6">'[1]Phase 1a'!$AW$77</definedName>
    <definedName name="j7d2c7">'[1]Phase 1a'!$AW$75</definedName>
    <definedName name="j7d2c8">'[1]Phase 1a'!$AW$79</definedName>
    <definedName name="j7d2d1">'[1]Phase 1a'!$BD$73</definedName>
    <definedName name="j7d2d2">'[1]Phase 1a'!$BD$74</definedName>
    <definedName name="j7d2d3">'[1]Phase 1a'!$BD$76</definedName>
    <definedName name="j7d2d4">'[1]Phase 1a'!$BD$78</definedName>
    <definedName name="j7d2d5">'[1]Phase 1a'!$BD$80</definedName>
    <definedName name="j7d2d6">'[1]Phase 1a'!$BD$77</definedName>
    <definedName name="j7d2d7">'[1]Phase 1a'!$BD$75</definedName>
    <definedName name="j7d2d8">'[1]Phase 1a'!$BD$79</definedName>
    <definedName name="j7d3a1">'[1]Phase 1a'!$BK$73</definedName>
    <definedName name="j7d3a2">'[1]Phase 1a'!$BK$74</definedName>
    <definedName name="j7d3a3">'[1]Phase 1a'!$BK$76</definedName>
    <definedName name="j7d3a4">'[1]Phase 1a'!$BK$78</definedName>
    <definedName name="j7d3a5">'[1]Phase 1a'!$BK$80</definedName>
    <definedName name="j7d3a6">'[1]Phase 1a'!$BK$77</definedName>
    <definedName name="j7d3a7">'[1]Phase 1a'!$BK$75</definedName>
    <definedName name="j7d3a8">'[1]Phase 1a'!$BK$79</definedName>
    <definedName name="j7d3b1">'[1]Phase 1a'!$BR$73</definedName>
    <definedName name="j7d3b2">'[1]Phase 1a'!$BR$74</definedName>
    <definedName name="j7d3b3">'[1]Phase 1a'!$BR$76</definedName>
    <definedName name="j7d3b4">'[1]Phase 1a'!$BR$78</definedName>
    <definedName name="j7d3b5">'[1]Phase 1a'!$BR$80</definedName>
    <definedName name="j7d3b6">'[1]Phase 1a'!$BR$77</definedName>
    <definedName name="j7d3b8">'[1]Phase 1a'!$BR$79</definedName>
    <definedName name="j7d3c1">'[1]Phase 1a'!$BX$73</definedName>
    <definedName name="j7d3c2">'[1]Phase 1a'!$BX$74</definedName>
    <definedName name="j7d3c3">'[1]Phase 1a'!$BV$76</definedName>
    <definedName name="j7d3c4">'[1]Phase 1a'!$BV$78</definedName>
    <definedName name="j7d3c5">'[1]Phase 1a'!$BV$80</definedName>
    <definedName name="j7d3c6">'[1]Phase 1a'!$BV$77</definedName>
    <definedName name="j7d3c7">'[1]Phase 1a'!$BV$75</definedName>
    <definedName name="j7d3c8">'[1]Phase 1a'!$BV$79</definedName>
    <definedName name="NUMD11A">'[1]Phase 1a'!$S$3</definedName>
    <definedName name="NUMD12A">'[1]Phase 1a'!$S$4</definedName>
    <definedName name="NUMD13A">'[1]Phase 1a'!$S$5</definedName>
    <definedName name="NUMD14A">'[1]Phase 1a'!$S$6</definedName>
    <definedName name="NUMD15A">'[1]Phase 1a'!$S$7</definedName>
    <definedName name="NUMD16A">'[1]Phase 1a'!$S$8</definedName>
    <definedName name="numd1a1">[1]Poules!$E$34</definedName>
    <definedName name="numd1a2">[1]Poules!$E$35</definedName>
    <definedName name="numd1a3">[1]Poules!$E$36</definedName>
    <definedName name="numd1a4">[1]Poules!$E$37</definedName>
    <definedName name="numd1a5">[1]Poules!$E$38</definedName>
    <definedName name="numd1a6">[1]Poules!$E$39</definedName>
    <definedName name="numd1a7">[1]Poules!$E$40</definedName>
    <definedName name="numd1a8">[1]Poules!$E$41</definedName>
    <definedName name="numd1b1">[1]Poules!$J$34</definedName>
    <definedName name="numd1b2">[1]Poules!$J$35</definedName>
    <definedName name="numd1b3">[1]Poules!$J$36</definedName>
    <definedName name="numd1b4">[1]Poules!$J$37</definedName>
    <definedName name="numd1b5">[1]Poules!$J$38</definedName>
    <definedName name="numd1b6">[1]Poules!$J$39</definedName>
    <definedName name="numd1b7">[1]Poules!$J$40</definedName>
    <definedName name="numd1b8">[1]Poules!$J$41</definedName>
    <definedName name="numd1c1">[1]Poules!#REF!</definedName>
    <definedName name="numd1c2">[1]Poules!#REF!</definedName>
    <definedName name="numd1c3">[1]Poules!#REF!</definedName>
    <definedName name="numd1c4">[1]Poules!#REF!</definedName>
    <definedName name="numd1c5">[1]Poules!#REF!</definedName>
    <definedName name="numd1c6">[1]Poules!#REF!</definedName>
    <definedName name="numd1c7">[1]Poules!#REF!</definedName>
    <definedName name="numd1c8">[1]Poules!#REF!</definedName>
    <definedName name="numd2a1">[1]Poules!$E$51</definedName>
    <definedName name="numd2a2">[1]Poules!$E$52</definedName>
    <definedName name="numd2a3">[1]Poules!$E$53</definedName>
    <definedName name="numd2a4">[1]Poules!$E$54</definedName>
    <definedName name="numd2a5">[1]Poules!$E$55</definedName>
    <definedName name="numd2a6">[1]Poules!$E$56</definedName>
    <definedName name="numd2a7">[1]Poules!$E$57</definedName>
    <definedName name="numd2a8">[1]Poules!$E$58</definedName>
    <definedName name="numd2b1">[1]Poules!$J$51</definedName>
    <definedName name="numd2b2">[1]Poules!$J$52</definedName>
    <definedName name="numd2b3">[1]Poules!$J$53</definedName>
    <definedName name="numd2b4">[1]Poules!$J$54</definedName>
    <definedName name="numd2b5">[1]Poules!$J$55</definedName>
    <definedName name="numd2b6">[1]Poules!$J$56</definedName>
    <definedName name="numd2b7">[1]Poules!$J$57</definedName>
    <definedName name="numd2b8">[1]Poules!$J$58</definedName>
    <definedName name="numd2c1">[1]Poules!#REF!</definedName>
    <definedName name="numd2c2">[1]Poules!#REF!</definedName>
    <definedName name="numd2c3">[1]Poules!#REF!</definedName>
    <definedName name="numd2c4">[1]Poules!#REF!</definedName>
    <definedName name="numd2c5">[1]Poules!#REF!</definedName>
    <definedName name="numd2c6">[1]Poules!#REF!</definedName>
    <definedName name="numd2c7">[1]Poules!#REF!</definedName>
    <definedName name="numd2c8">[1]Poules!#REF!</definedName>
    <definedName name="numd2d1">[1]Poules!#REF!</definedName>
    <definedName name="numd2d2">[1]Poules!#REF!</definedName>
    <definedName name="numd2d3">[1]Poules!#REF!</definedName>
    <definedName name="numd2d4">[1]Poules!#REF!</definedName>
    <definedName name="numd2d5">[1]Poules!#REF!</definedName>
    <definedName name="numd2d6">[1]Poules!#REF!</definedName>
    <definedName name="numd2d7">[1]Poules!#REF!</definedName>
    <definedName name="numd2d8">[1]Poules!#REF!</definedName>
    <definedName name="numd3a1">[1]Poules!$E$68</definedName>
    <definedName name="numd3a2">[1]Poules!$E$69</definedName>
    <definedName name="numd3a3">[1]Poules!$E$70</definedName>
    <definedName name="numd3a4">[1]Poules!$E$71</definedName>
    <definedName name="numd3a5">[1]Poules!$E$72</definedName>
    <definedName name="numd3a6">[1]Poules!$E$73</definedName>
    <definedName name="numd3a7">[1]Poules!$E$74</definedName>
    <definedName name="numd3a8">[1]Poules!$E$75</definedName>
    <definedName name="numd3b1">[1]Poules!$J$68</definedName>
    <definedName name="numd3b2">[1]Poules!$J$69</definedName>
    <definedName name="numd3b3">[1]Poules!$J$70</definedName>
    <definedName name="numd3b4">[1]Poules!$J$71</definedName>
    <definedName name="numd3b5">[1]Poules!$J$72</definedName>
    <definedName name="numd3b6">[1]Poules!$J$73</definedName>
    <definedName name="numd3b7">[1]Poules!$J$74</definedName>
    <definedName name="numd3b8">[1]Poules!$J$75</definedName>
    <definedName name="numd3c1">[1]Poules!$E$78</definedName>
    <definedName name="numd3c2">[1]Poules!$E$79</definedName>
    <definedName name="numd3c3">[1]Poules!$E$80</definedName>
    <definedName name="numd3c4">[1]Poules!$E$81</definedName>
    <definedName name="numd3c5">[1]Poules!$E$82</definedName>
    <definedName name="numd3c6">[1]Poules!$E$83</definedName>
    <definedName name="numd3c7">[1]Poules!$E$84</definedName>
    <definedName name="numd3c8">[1]Poules!$E$85</definedName>
    <definedName name="numd3d1">[1]Poules!$J$78</definedName>
    <definedName name="numd3d2">[1]Poules!$J$79</definedName>
    <definedName name="numd3d3">[1]Poules!$J$80</definedName>
    <definedName name="numd3d4">[1]Poules!$J$81</definedName>
    <definedName name="numd3d5">[1]Poules!$J$82</definedName>
    <definedName name="numd3d6">[1]Poules!$J$83</definedName>
    <definedName name="numd3d7">[1]Poules!$J$84</definedName>
    <definedName name="numd3d8">[1]Poules!$J$85</definedName>
    <definedName name="numd4a1">[1]Poules!$E$96</definedName>
    <definedName name="numd4a2">[1]Poules!$E$97</definedName>
    <definedName name="numd4a3">[1]Poules!$E$98</definedName>
    <definedName name="numd4a4">[1]Poules!$E$99</definedName>
    <definedName name="numd4a5">[1]Poules!$E$100</definedName>
    <definedName name="numd4a6">[1]Poules!$E$101</definedName>
    <definedName name="numd4a7">[1]Poules!$E$102</definedName>
    <definedName name="numd4a8">[1]Poules!$E$103</definedName>
    <definedName name="numd4b1">[1]Poules!$J$96</definedName>
    <definedName name="numd4b2">[1]Poules!$J$97</definedName>
    <definedName name="numd4b3">[1]Poules!$J$98</definedName>
    <definedName name="numd4b4">[1]Poules!$J$99</definedName>
    <definedName name="numd4b5">[1]Poules!$J$100</definedName>
    <definedName name="numd4b6">[1]Poules!$J$101</definedName>
    <definedName name="numd4b7">[1]Poules!$J$102</definedName>
    <definedName name="numd4b8">[1]Poules!$J$103</definedName>
    <definedName name="numd4c1">[1]Poules!$E$106</definedName>
    <definedName name="numd4c2">[1]Poules!$E$107</definedName>
    <definedName name="numd4c3">[1]Poules!$E$108</definedName>
    <definedName name="numd4c4">[1]Poules!$E$109</definedName>
    <definedName name="numd4c5">[1]Poules!$E$110</definedName>
    <definedName name="numd4c6">[1]Poules!$E$111</definedName>
    <definedName name="numd4c7">[1]Poules!$E$112</definedName>
    <definedName name="numd4c8">[1]Poules!$E$113</definedName>
    <definedName name="numd4d1">[1]Poules!$J$106</definedName>
    <definedName name="numd4d2">[1]Poules!$J$107</definedName>
    <definedName name="numd4d4">[1]Poules!$J$109</definedName>
    <definedName name="numd4d5">[1]Poules!$J$110</definedName>
    <definedName name="numd4d6">[1]Poules!$J$111</definedName>
    <definedName name="numd4d7">[1]Poules!$J$112</definedName>
    <definedName name="numd4d8">[1]Poules!$J$113</definedName>
    <definedName name="numdic2">[1]Poules!#REF!</definedName>
    <definedName name="NUMPR1B">'[1]Phase 1a'!#REF!</definedName>
    <definedName name="NUMPR2B">'[1]Phase 1a'!#REF!</definedName>
    <definedName name="NUMPR3B">'[1]Phase 1a'!#REF!</definedName>
    <definedName name="NUMPR4B">'[1]Phase 1a'!#REF!</definedName>
    <definedName name="NUMPR5B">'[1]Phase 1a'!#REF!</definedName>
    <definedName name="NUMPR6B">'[1]Phase 1a'!#REF!</definedName>
    <definedName name="numpra1">[1]Poules!$E$13</definedName>
    <definedName name="numpra2">[1]Poules!$E$14</definedName>
    <definedName name="numpra3">[1]Poules!$E$15</definedName>
    <definedName name="numpra4">[1]Poules!$E$16</definedName>
    <definedName name="numpra5">[1]Poules!$E$17</definedName>
    <definedName name="numpra6">[1]Poules!$E$18</definedName>
    <definedName name="numpra7">[1]Poules!$E$19</definedName>
    <definedName name="numpra8">[1]Poules!$E$20</definedName>
    <definedName name="numprb1">[1]Poules!$J$13</definedName>
    <definedName name="numprb2">[1]Poules!$J$14</definedName>
    <definedName name="numprb3">[1]Poules!$J$15</definedName>
    <definedName name="numprb4">[1]Poules!$J$16</definedName>
    <definedName name="numprb5">[1]Poules!$J$17</definedName>
    <definedName name="numprb6">[1]Poules!$J$18</definedName>
    <definedName name="numprb7">[1]Poules!$J$19</definedName>
    <definedName name="numprb8">[1]Poules!$J$20</definedName>
    <definedName name="PR1B">'[1]Phase 1a'!#REF!</definedName>
    <definedName name="PR2B">'[1]Phase 1a'!#REF!</definedName>
    <definedName name="PR3B">'[1]Phase 1a'!#REF!</definedName>
    <definedName name="PR4B">'[1]Phase 1a'!#REF!</definedName>
    <definedName name="PR5B">'[1]Phase 1a'!#REF!</definedName>
    <definedName name="PR6B">'[1]Phase 1a'!#REF!</definedName>
    <definedName name="PRA">[2]Poules!$C$5</definedName>
    <definedName name="PRBJ1">'[1]Phase 1a'!#REF!</definedName>
    <definedName name="PT1D11A">#REF!</definedName>
    <definedName name="PT1D11B">#REF!</definedName>
    <definedName name="PT1D12A">#REF!</definedName>
    <definedName name="PT1D12B">#REF!</definedName>
    <definedName name="PT1D13A">#REF!</definedName>
    <definedName name="pt1d1a1">'[1]Phase 1a'!$U$13</definedName>
    <definedName name="pt1d1a2">'[1]Phase 1a'!$U$15</definedName>
    <definedName name="pt1d1a3">'[1]Phase 1a'!$U$17</definedName>
    <definedName name="pt1d1a4">'[1]Phase 1a'!$U$19</definedName>
    <definedName name="pt1d1a5">'[1]Phase 1a'!$U$20</definedName>
    <definedName name="pt1d1a6">'[1]Phase 1a'!$U$18</definedName>
    <definedName name="pt1d1a7">'[1]Phase 1a'!$U$16</definedName>
    <definedName name="pt1d1a8">'[1]Phase 1a'!$U$14</definedName>
    <definedName name="pt1d1b1">'[1]Phase 1a'!$AA$13</definedName>
    <definedName name="pt1d1b2">'[1]Phase 1a'!$AA$15</definedName>
    <definedName name="pt1d1b3">'[1]Phase 1a'!$AA$17</definedName>
    <definedName name="pt1d1b4">'[1]Phase 1a'!$AA$19</definedName>
    <definedName name="pt1d1b5">'[1]Phase 1a'!$AA$20</definedName>
    <definedName name="pt1d1b6">'[1]Phase 1a'!$AA$18</definedName>
    <definedName name="pt1d1b7">'[1]Phase 1a'!$AA$16</definedName>
    <definedName name="pt1d1b8">'[1]Phase 1a'!$AA$14</definedName>
    <definedName name="pt1d1c1">'[1]Phase 1a'!#REF!</definedName>
    <definedName name="pt1d1c2">'[1]Phase 1a'!#REF!</definedName>
    <definedName name="pt1d1c3">'[1]Phase 1a'!#REF!</definedName>
    <definedName name="pt1d1c4">'[1]Phase 1a'!#REF!</definedName>
    <definedName name="pt1d1c5">'[1]Phase 1a'!#REF!</definedName>
    <definedName name="pt1d1c6">'[1]Phase 1a'!#REF!</definedName>
    <definedName name="pt1d1c7">'[1]Phase 1a'!#REF!</definedName>
    <definedName name="pt1d1c8">'[1]Phase 1a'!#REF!</definedName>
    <definedName name="pt1d2a1">'[1]Phase 1a'!$AI$13</definedName>
    <definedName name="pt1d2a2">'[1]Phase 1a'!$AI$15</definedName>
    <definedName name="pt1d2a3">'[1]Phase 1a'!$AI$17</definedName>
    <definedName name="pt1d2a4">'[1]Phase 1a'!$AI$19</definedName>
    <definedName name="pt1d2a5">'[1]Phase 1a'!$AI$20</definedName>
    <definedName name="pt1d2a6">'[1]Phase 1a'!$AI$18</definedName>
    <definedName name="pt1d2a7">'[1]Phase 1a'!$AI$16</definedName>
    <definedName name="pt1d2a8">'[1]Phase 1a'!$AI$14</definedName>
    <definedName name="pt1d2b1">'[1]Phase 1a'!$AO$13</definedName>
    <definedName name="pt1d2b2">'[1]Phase 1a'!$AO$15</definedName>
    <definedName name="pt1d2b3">'[1]Phase 1a'!$AO$17</definedName>
    <definedName name="pt1d2b4">'[1]Phase 1a'!$AO$19</definedName>
    <definedName name="pt1d2b5">'[1]Phase 1a'!$AO$20</definedName>
    <definedName name="pt1d2b6">'[1]Phase 1a'!$AO$18</definedName>
    <definedName name="pt1d2b7">'[1]Phase 1a'!$AO$16</definedName>
    <definedName name="pt1d2b8">'[1]Phase 1a'!$AO$14</definedName>
    <definedName name="pt1d2c1">'[1]Phase 1a'!$AV$13</definedName>
    <definedName name="pt1d2c2">'[1]Phase 1a'!$AV$15</definedName>
    <definedName name="pt1d2c3">'[1]Phase 1a'!$AV$17</definedName>
    <definedName name="pt1d2c4">'[1]Phase 1a'!$AV$19</definedName>
    <definedName name="pt1d2c5">'[1]Phase 1a'!$AV$20</definedName>
    <definedName name="pt1d2c6">'[1]Phase 1a'!$AV$18</definedName>
    <definedName name="pt1d2c7">'[1]Phase 1a'!$AV$16</definedName>
    <definedName name="pt1d2c8">'[1]Phase 1a'!$AV$14</definedName>
    <definedName name="pt1d2d1">'[1]Phase 1a'!$BC$13</definedName>
    <definedName name="pt1d2d2">'[1]Phase 1a'!$BC$15</definedName>
    <definedName name="pt1d2d3">'[1]Phase 1a'!$BC$17</definedName>
    <definedName name="pt1d2d4">'[1]Phase 1a'!$BC$19</definedName>
    <definedName name="pt1d2d5">'[1]Phase 1a'!$BC$20</definedName>
    <definedName name="pt1d2d6">'[1]Phase 1a'!$BC$18</definedName>
    <definedName name="pt1d2d7">'[1]Phase 1a'!$BC$16</definedName>
    <definedName name="pt1d2d8">'[1]Phase 1a'!$BC$14</definedName>
    <definedName name="pt1d3a1">'[1]Phase 1a'!$BJ$13</definedName>
    <definedName name="pt1d3a2">'[1]Phase 1a'!$BJ$15</definedName>
    <definedName name="pt1d3a3">'[1]Phase 1a'!$BJ$17</definedName>
    <definedName name="pt1d3a4">'[1]Phase 1a'!$BJ$19</definedName>
    <definedName name="pt1d3a5">'[1]Phase 1a'!$BJ$20</definedName>
    <definedName name="pt1d3a6">'[1]Phase 1a'!$BJ$18</definedName>
    <definedName name="pt1d3a7">'[1]Phase 1a'!$BJ$16</definedName>
    <definedName name="pt1d3a8">'[1]Phase 1a'!$BJ$14</definedName>
    <definedName name="pt1d3b1">'[1]Phase 1a'!$BQ$13</definedName>
    <definedName name="pt1d3b2">'[1]Phase 1a'!$BQ$15</definedName>
    <definedName name="pt1d3b3">'[1]Phase 1a'!$BQ$17</definedName>
    <definedName name="pt1d3b4">'[1]Phase 1a'!$BQ$19</definedName>
    <definedName name="pt1d3b5">'[1]Phase 1a'!$BQ$20</definedName>
    <definedName name="pt1d3b6">'[1]Phase 1a'!$BQ$18</definedName>
    <definedName name="pt1d3b7">'[1]Phase 1a'!$BQ$16</definedName>
    <definedName name="pt1d3b8">'[1]Phase 1a'!$BQ$14</definedName>
    <definedName name="pt1d3c1">'[1]Phase 1a'!$BW$13</definedName>
    <definedName name="pt1d3c2">'[1]Phase 1a'!$BW$15</definedName>
    <definedName name="pt1d3c3">'[1]Phase 1a'!$BW$17</definedName>
    <definedName name="pt1d3c4">'[1]Phase 1a'!$BW$19</definedName>
    <definedName name="pt1d3c5">'[1]Phase 1a'!$BW$20</definedName>
    <definedName name="pt1d3c6">'[1]Phase 1a'!$BW$18</definedName>
    <definedName name="pt1d3c7">'[1]Phase 1a'!$BW$16</definedName>
    <definedName name="pt1d3c8">'[1]Phase 1a'!$BW$14</definedName>
    <definedName name="pt1d3d1">'[1]Phase 1a'!$CD$13</definedName>
    <definedName name="pt1d3d2">'[1]Phase 1a'!$CD$15</definedName>
    <definedName name="pt1d3d3">'[1]Phase 1a'!$CD$17</definedName>
    <definedName name="pt1d3d4">'[1]Phase 1a'!$CD$19</definedName>
    <definedName name="pt1d3d5">'[1]Phase 1a'!$CD$20</definedName>
    <definedName name="pt1d3d6">'[1]Phase 1a'!$CD$18</definedName>
    <definedName name="pt1d3d7">'[1]Phase 1a'!$CD$16</definedName>
    <definedName name="pt1d3d8">'[1]Phase 1a'!$CD$14</definedName>
    <definedName name="PT1PR1A">#REF!</definedName>
    <definedName name="PT1PR1B">#REF!</definedName>
    <definedName name="PT1PR2A">#REF!</definedName>
    <definedName name="PT1PR2B">#REF!</definedName>
    <definedName name="PT1PR3A">#REF!</definedName>
    <definedName name="PT1PR3B">#REF!</definedName>
    <definedName name="PT1PR4A">#REF!</definedName>
    <definedName name="PT1PR4B">#REF!</definedName>
    <definedName name="PT1PR5A">#REF!</definedName>
    <definedName name="PT1PR5B">#REF!</definedName>
    <definedName name="PT1PR6A">#REF!</definedName>
    <definedName name="PT1PR6B">#REF!</definedName>
    <definedName name="PT2D11A">#REF!</definedName>
    <definedName name="PT2D11B">#REF!</definedName>
    <definedName name="PT2D12A">#REF!</definedName>
    <definedName name="PT2D12B">#REF!</definedName>
    <definedName name="PT2D13A">#REF!</definedName>
    <definedName name="pt2d1a1">'[1]Phase 1a'!$U$24</definedName>
    <definedName name="pt2d1a2">'[1]Phase 1a'!$U$26</definedName>
    <definedName name="pt2d1a3">'[1]Phase 1a'!$U$28</definedName>
    <definedName name="pt2d1a4">'[1]Phase 1a'!$U$30</definedName>
    <definedName name="pt2d1a5">'[1]Phase 1a'!$U$27</definedName>
    <definedName name="pt2d1a6">'[1]Phase 1a'!$U$25</definedName>
    <definedName name="pt2d1a7">'[1]Phase 1a'!$U$23</definedName>
    <definedName name="pt2d1a8">'[1]Phase 1a'!$U$29</definedName>
    <definedName name="pt2d1b1">'[1]Phase 1a'!$AA$24</definedName>
    <definedName name="pt2d1b2">'[1]Phase 1a'!$AA$26</definedName>
    <definedName name="pt2d1b3">'[1]Phase 1a'!$AA$28</definedName>
    <definedName name="pt2d1b4">'[1]Phase 1a'!$AA$30</definedName>
    <definedName name="pt2d1b5">'[1]Phase 1a'!$AA$27</definedName>
    <definedName name="pt2d1b6">'[1]Phase 1a'!$AA$25</definedName>
    <definedName name="pt2d1b7">'[1]Phase 1a'!$AA$23</definedName>
    <definedName name="pt2d1b8">'[1]Phase 1a'!$AA$29</definedName>
    <definedName name="pt2d1c1">'[1]Phase 1a'!#REF!</definedName>
    <definedName name="pt2d1c2">'[1]Phase 1a'!#REF!</definedName>
    <definedName name="pt2d1c3">'[1]Phase 1a'!#REF!</definedName>
    <definedName name="pt2d1c4">'[1]Phase 1a'!#REF!</definedName>
    <definedName name="pt2d1c5">'[1]Phase 1a'!#REF!</definedName>
    <definedName name="pt2d1c6">'[1]Phase 1a'!#REF!</definedName>
    <definedName name="pt2d1c7">'[1]Phase 1a'!#REF!</definedName>
    <definedName name="pt2d1c8">'[1]Phase 1a'!#REF!</definedName>
    <definedName name="pt2d2a1">'[1]Phase 1a'!$AI$24</definedName>
    <definedName name="pt2d2a2">'[1]Phase 1a'!$AI$26</definedName>
    <definedName name="pt2d2a3">'[1]Phase 1a'!$AI$28</definedName>
    <definedName name="pt2d2a4">'[1]Phase 1a'!$AI$30</definedName>
    <definedName name="pt2d2a5">'[1]Phase 1a'!$AI$27</definedName>
    <definedName name="pt2d2a6">'[1]Phase 1a'!$AI$25</definedName>
    <definedName name="pt2d2a7">'[1]Phase 1a'!$AI$23</definedName>
    <definedName name="pt2d2a8">'[1]Phase 1a'!$AI$29</definedName>
    <definedName name="pt2d2b1">'[1]Phase 1a'!$AO$24</definedName>
    <definedName name="pt2d2b2">'[1]Phase 1a'!$AO$26</definedName>
    <definedName name="pt2d2b3">'[1]Phase 1a'!$AO$28</definedName>
    <definedName name="pt2d2b4">'[1]Phase 1a'!$AO$30</definedName>
    <definedName name="pt2d2b5">'[1]Phase 1a'!$AO$27</definedName>
    <definedName name="pt2d2b6">'[1]Phase 1a'!$AO$25</definedName>
    <definedName name="pt2d2b7">'[1]Phase 1a'!$AO$23</definedName>
    <definedName name="pt2d2b8">'[1]Phase 1a'!$AO$29</definedName>
    <definedName name="pt2d2c1">'[1]Phase 1a'!$AV$24</definedName>
    <definedName name="pt2d2c2">'[1]Phase 1a'!$AV$26</definedName>
    <definedName name="pt2d2c3">'[1]Phase 1a'!$AV$28</definedName>
    <definedName name="pt2d2c4">'[1]Phase 1a'!$AV$30</definedName>
    <definedName name="pt2d2c5">'[1]Phase 1a'!$AV$27</definedName>
    <definedName name="pt2d2c6">'[1]Phase 1a'!$AV$25</definedName>
    <definedName name="pt2d2c7">'[1]Phase 1a'!$AV$23</definedName>
    <definedName name="pt2d2c8">'[1]Phase 1a'!$AV$29</definedName>
    <definedName name="pt2d2d1">'[1]Phase 1a'!$BC$24</definedName>
    <definedName name="pt2d2d2">'[1]Phase 1a'!$BC$26</definedName>
    <definedName name="pt2d2d3">'[1]Phase 1a'!$BC$28</definedName>
    <definedName name="pt2d2d4">'[1]Phase 1a'!$BC$30</definedName>
    <definedName name="pt2d2d5">'[1]Phase 1a'!$BC$27</definedName>
    <definedName name="pt2d2d6">'[1]Phase 1a'!$BC$25</definedName>
    <definedName name="pt2d2d7">'[1]Phase 1a'!$BC$23</definedName>
    <definedName name="pt2d2d8">'[1]Phase 1a'!$BC$29</definedName>
    <definedName name="pt2d3a1">'[1]Phase 1a'!$BJ$24</definedName>
    <definedName name="pt2d3a2">'[1]Phase 1a'!$BJ$26</definedName>
    <definedName name="pt2d3a3">'[1]Phase 1a'!$BJ$28</definedName>
    <definedName name="pt2d3a4">'[1]Phase 1a'!$BJ$30</definedName>
    <definedName name="pt2d3a5">'[1]Phase 1a'!$BJ$27</definedName>
    <definedName name="pt2d3a6">'[1]Phase 1a'!$BJ$25</definedName>
    <definedName name="pt2d3a7">'[1]Phase 1a'!$BJ$23</definedName>
    <definedName name="pt2d3a8">'[1]Phase 1a'!$BJ$29</definedName>
    <definedName name="pt2d3b1">'[1]Phase 1a'!$BQ$24</definedName>
    <definedName name="pt2d3b2">'[1]Phase 1a'!$BQ$26</definedName>
    <definedName name="pt2d3b3">'[1]Phase 1a'!$BQ$28</definedName>
    <definedName name="pt2d3b4">'[1]Phase 1a'!$BQ$30</definedName>
    <definedName name="pt2d3b5">'[1]Phase 1a'!$BQ$27</definedName>
    <definedName name="pt2d3b6">'[1]Phase 1a'!$BQ$25</definedName>
    <definedName name="pt2d3b7">'[1]Phase 1a'!$BQ$23</definedName>
    <definedName name="pt2d3b8">'[1]Phase 1a'!$BQ$29</definedName>
    <definedName name="pt2d3c1">'[1]Phase 1a'!$BW$24</definedName>
    <definedName name="pt2d3c2">'[1]Phase 1a'!$BW$26</definedName>
    <definedName name="pt2d3c3">'[1]Phase 1a'!$BW$28</definedName>
    <definedName name="pt2d3c4">'[1]Phase 1a'!$BW$30</definedName>
    <definedName name="pt2d3c5">'[1]Phase 1a'!$BW$27</definedName>
    <definedName name="pt2d3c6">'[1]Phase 1a'!$BW$25</definedName>
    <definedName name="pt2d3c7">'[1]Phase 1a'!$BW$23</definedName>
    <definedName name="pt2d3c8">'[1]Phase 1a'!$BW$29</definedName>
    <definedName name="pt2d3d1">'[1]Phase 1a'!$CD$24</definedName>
    <definedName name="pt2d3d2">'[1]Phase 1a'!$CD$26</definedName>
    <definedName name="pt2d3d3">'[1]Phase 1a'!$CD$28</definedName>
    <definedName name="pt2d3d4">'[1]Phase 1a'!$CD$30</definedName>
    <definedName name="pt2d3d5">'[1]Phase 1a'!$CD$27</definedName>
    <definedName name="pt2d3d6">'[1]Phase 1a'!$CD$25</definedName>
    <definedName name="pt2d3d7">'[1]Phase 1a'!$CD$23</definedName>
    <definedName name="pt2d3d8">'[1]Phase 1a'!$CD$29</definedName>
    <definedName name="PT2PR1A">#REF!</definedName>
    <definedName name="PT2PR1B">#REF!</definedName>
    <definedName name="PT2PR2A">#REF!</definedName>
    <definedName name="PT2PR2B">#REF!</definedName>
    <definedName name="PT2PR3A">#REF!</definedName>
    <definedName name="PT2PR3B">#REF!</definedName>
    <definedName name="PT2PR4B">#REF!</definedName>
    <definedName name="PT2PR5A">#REF!</definedName>
    <definedName name="PT2PR5B">#REF!</definedName>
    <definedName name="PT2PR6A">#REF!</definedName>
    <definedName name="PT2PR6B">#REF!</definedName>
    <definedName name="PT3D11A">#REF!</definedName>
    <definedName name="PT3D11B">#REF!</definedName>
    <definedName name="PT3D12A">#REF!</definedName>
    <definedName name="PT3D12B">#REF!</definedName>
    <definedName name="PT3D13A">#REF!</definedName>
    <definedName name="pt3d1a1">'[1]Phase 1a'!$U$33</definedName>
    <definedName name="pt3d1a2">'[1]Phase 1a'!$U$35</definedName>
    <definedName name="pt3d1a3">'[1]Phase 1a'!$U$37</definedName>
    <definedName name="pt3d1a4">'[1]Phase 1a'!$U$38</definedName>
    <definedName name="pt3d1a5">'[1]Phase 1a'!$U$36</definedName>
    <definedName name="pt3d1a6">'[1]Phase 1a'!$U$34</definedName>
    <definedName name="pt3d1a7">'[1]Phase 1a'!$U$40</definedName>
    <definedName name="pt3d1a8">'[1]Phase 1a'!$U$39</definedName>
    <definedName name="pt3d1b1">'[1]Phase 1a'!$AA$33</definedName>
    <definedName name="pt3d1b2">'[1]Phase 1a'!$AA$35</definedName>
    <definedName name="pt3d1b3">'[1]Phase 1a'!$AA$37</definedName>
    <definedName name="pt3d1b4">'[1]Phase 1a'!$AA$38</definedName>
    <definedName name="pt3d1b5">'[1]Phase 1a'!$AA$36</definedName>
    <definedName name="pt3d1b6">'[1]Phase 1a'!$AA$34</definedName>
    <definedName name="pt3d1b7">'[1]Phase 1a'!$AA$40</definedName>
    <definedName name="pt3d1b8">'[1]Phase 1a'!$AA$39</definedName>
    <definedName name="pt3d1c1">'[1]Phase 1a'!#REF!</definedName>
    <definedName name="pt3d1c2">'[1]Phase 1a'!#REF!</definedName>
    <definedName name="pt3d1c3">'[1]Phase 1a'!#REF!</definedName>
    <definedName name="pt3d1c4">'[1]Phase 1a'!#REF!</definedName>
    <definedName name="pt3d1c5">'[1]Phase 1a'!#REF!</definedName>
    <definedName name="pt3d1c6">'[1]Phase 1a'!#REF!</definedName>
    <definedName name="pt3d1c7">'[1]Phase 1a'!#REF!</definedName>
    <definedName name="pt3d1c8">'[1]Phase 1a'!#REF!</definedName>
    <definedName name="pt3d2a1">'[1]Phase 1a'!$AI$33</definedName>
    <definedName name="pt3d2a2">'[1]Phase 1a'!$AI$35</definedName>
    <definedName name="pt3d2a3">'[1]Phase 1a'!$AI$37</definedName>
    <definedName name="pt3d2a4">'[1]Phase 1a'!$AI$38</definedName>
    <definedName name="pt3d2a5">'[1]Phase 1a'!$AI$36</definedName>
    <definedName name="pt3d2a6">'[1]Phase 1a'!$AI$34</definedName>
    <definedName name="pt3d2a7">'[1]Phase 1a'!$AI$40</definedName>
    <definedName name="pt3d2a8">'[1]Phase 1a'!$AI$39</definedName>
    <definedName name="pt3d2b1">'[1]Phase 1a'!$AO$33</definedName>
    <definedName name="pt3d2b2">'[1]Phase 1a'!$AO$35</definedName>
    <definedName name="pt3d2b3">'[1]Phase 1a'!$AO$37</definedName>
    <definedName name="pt3d2b4">'[1]Phase 1a'!$AO$38</definedName>
    <definedName name="pt3d2b5">'[1]Phase 1a'!$AO$36</definedName>
    <definedName name="pt3d2b6">'[1]Phase 1a'!$AO$34</definedName>
    <definedName name="pt3d2b7">'[1]Phase 1a'!$AO$40</definedName>
    <definedName name="pt3d2b8">'[1]Phase 1a'!$AO$39</definedName>
    <definedName name="pt3d2c1">'[1]Phase 1a'!$AV$33</definedName>
    <definedName name="pt3d2c2">'[1]Phase 1a'!$AV$35</definedName>
    <definedName name="pt3d2c3">'[1]Phase 1a'!$AV$37</definedName>
    <definedName name="pt3d2c4">'[1]Phase 1a'!$AV$38</definedName>
    <definedName name="pt3d2c5">'[1]Phase 1a'!$AV$36</definedName>
    <definedName name="pt3d2c6">'[1]Phase 1a'!$AV$34</definedName>
    <definedName name="pt3d2c7">'[1]Phase 1a'!$AV$40</definedName>
    <definedName name="pt3d2c8">'[1]Phase 1a'!$AV$39</definedName>
    <definedName name="pt3d2d1">'[1]Phase 1a'!$BC$33</definedName>
    <definedName name="pt3d2d2">'[1]Phase 1a'!$BC$35</definedName>
    <definedName name="pt3d2d3">'[1]Phase 1a'!$BC$37</definedName>
    <definedName name="pt3d2d4">'[1]Phase 1a'!$BC$38</definedName>
    <definedName name="pt3d2d5">'[1]Phase 1a'!$BC$36</definedName>
    <definedName name="pt3d2d6">'[1]Phase 1a'!$BC$34</definedName>
    <definedName name="pt3d2d7">'[1]Phase 1a'!$BC$40</definedName>
    <definedName name="pt3d2d8">'[1]Phase 1a'!$BC$39</definedName>
    <definedName name="pt3d3a1">'[1]Phase 1a'!$BJ$33</definedName>
    <definedName name="pt3d3a2">'[1]Phase 1a'!$BJ$35</definedName>
    <definedName name="pt3d3a3">'[1]Phase 1a'!$BJ$37</definedName>
    <definedName name="pt3d3a4">'[1]Phase 1a'!$BJ$38</definedName>
    <definedName name="pt3d3a5">'[1]Phase 1a'!$BJ$36</definedName>
    <definedName name="pt3d3a6">'[1]Phase 1a'!$BJ$34</definedName>
    <definedName name="pt3d3a7">'[1]Phase 1a'!$BJ$40</definedName>
    <definedName name="pt3d3a8">'[1]Phase 1a'!$BJ$39</definedName>
    <definedName name="pt3d3b1">'[1]Phase 1a'!$BQ$33</definedName>
    <definedName name="pt3d3b2">'[1]Phase 1a'!$BQ$35</definedName>
    <definedName name="pt3d3b3">'[1]Phase 1a'!$BQ$37</definedName>
    <definedName name="pt3d3b4">'[1]Phase 1a'!$BQ$38</definedName>
    <definedName name="pt3d3b5">'[1]Phase 1a'!$BQ$36</definedName>
    <definedName name="pt3d3b6">'[1]Phase 1a'!$BQ$34</definedName>
    <definedName name="pt3d3b7">'[1]Phase 1a'!$BQ$40</definedName>
    <definedName name="pt3d3b8">'[1]Phase 1a'!$BQ$39</definedName>
    <definedName name="pt3d3c1">'[1]Phase 1a'!$BW$33</definedName>
    <definedName name="pt3d3c2">'[1]Phase 1a'!$BW$35</definedName>
    <definedName name="pt3d3c3">'[1]Phase 1a'!$BW$37</definedName>
    <definedName name="pt3d3c4">'[1]Phase 1a'!$BW$38</definedName>
    <definedName name="pt3d3c5">'[1]Phase 1a'!$BW$36</definedName>
    <definedName name="pt3d3c6">'[1]Phase 1a'!$BW$34</definedName>
    <definedName name="pt3d3c7">'[1]Phase 1a'!$BW$40</definedName>
    <definedName name="pt3d3c8">'[1]Phase 1a'!$BW$39</definedName>
    <definedName name="pt3d3d1">'[1]Phase 1a'!$CD$33</definedName>
    <definedName name="pt3d3d2">'[1]Phase 1a'!$CD$36</definedName>
    <definedName name="pt3d3d3">'[1]Phase 1a'!$CD$37</definedName>
    <definedName name="pt3d3d4">'[1]Phase 1a'!$CD$38</definedName>
    <definedName name="pt3d3d5">'[1]Phase 1a'!$CD$43</definedName>
    <definedName name="pt3d3d6">'[1]Phase 1a'!$CD$34</definedName>
    <definedName name="pt3d3d7">'[1]Phase 1a'!$CD$40</definedName>
    <definedName name="pt3d3d8">'[1]Phase 1a'!$CD$39</definedName>
    <definedName name="PT3PR1A">#REF!</definedName>
    <definedName name="PT3PR1B">#REF!</definedName>
    <definedName name="PT3PR2A">#REF!</definedName>
    <definedName name="PT3PR2B">#REF!</definedName>
    <definedName name="PT3PR3A">#REF!</definedName>
    <definedName name="PT3PR3B">#REF!</definedName>
    <definedName name="PT3PR4A">#REF!</definedName>
    <definedName name="PT3PR4B">#REF!</definedName>
    <definedName name="PT3PR5A">#REF!</definedName>
    <definedName name="PT3PR5B">#REF!</definedName>
    <definedName name="PT3PR6A">#REF!</definedName>
    <definedName name="PT3PR6B">#REF!</definedName>
    <definedName name="pt4d1a1">'[1]Phase 1a'!$U$44</definedName>
    <definedName name="pt4d1a2">'[1]Phase 1a'!$U$46</definedName>
    <definedName name="pt4d1a3">'[1]Phase 1a'!$U$47</definedName>
    <definedName name="pt4d1a4">'[1]Phase 1a'!$U$45</definedName>
    <definedName name="pt4d1a5">'[1]Phase 1a'!$U$43</definedName>
    <definedName name="pt4d1a6">'[1]Phase 1a'!$U$49</definedName>
    <definedName name="pt4d1a7">'[1]Phase 1a'!$U$50</definedName>
    <definedName name="pt4d1a8">'[1]Phase 1a'!$U$48</definedName>
    <definedName name="pt4d1b1">'[1]Phase 1a'!$AA$44</definedName>
    <definedName name="pt4d1b2">'[1]Phase 1a'!$AA$46</definedName>
    <definedName name="pt4d1b3">'[1]Phase 1a'!$AA$47</definedName>
    <definedName name="pt4d1b4">'[1]Phase 1a'!$AA$45</definedName>
    <definedName name="pt4d1b5">'[1]Phase 1a'!$AA$43</definedName>
    <definedName name="pt4d1b6">'[1]Phase 1a'!$AA$49</definedName>
    <definedName name="pt4d1b7">'[1]Phase 1a'!$AA$50</definedName>
    <definedName name="pt4d1b8">'[1]Phase 1a'!$AA$48</definedName>
    <definedName name="pt4d1c1">'[1]Phase 1a'!#REF!</definedName>
    <definedName name="pt4d1c2">'[1]Phase 1a'!#REF!</definedName>
    <definedName name="pt4d1c3">'[1]Phase 1a'!#REF!</definedName>
    <definedName name="pt4d1c4">'[1]Phase 1a'!#REF!</definedName>
    <definedName name="pt4d1c5">'[1]Phase 1a'!#REF!</definedName>
    <definedName name="pt4d1c6">'[1]Phase 1a'!#REF!</definedName>
    <definedName name="pt4d1c7">'[1]Phase 1a'!#REF!</definedName>
    <definedName name="pt4d1c8">'[1]Phase 1a'!#REF!</definedName>
    <definedName name="pt4d2a1">'[1]Phase 1a'!$AI$44</definedName>
    <definedName name="pt4d2a2">'[1]Phase 1a'!$AI$46</definedName>
    <definedName name="pt4d2a3">'[1]Phase 1a'!$AI$47</definedName>
    <definedName name="pt4d2a4">'[1]Phase 1a'!$AI$45</definedName>
    <definedName name="pt4d2a5">'[1]Phase 1a'!$AI$43</definedName>
    <definedName name="pt4d2a6">'[1]Phase 1a'!$AI$49</definedName>
    <definedName name="pt4d2a7">'[1]Phase 1a'!$AI$50</definedName>
    <definedName name="pt4d2a8">'[1]Phase 1a'!$AI$48</definedName>
    <definedName name="pt4d2b1">'[1]Phase 1a'!$AO$44</definedName>
    <definedName name="pt4d2b2">'[1]Phase 1a'!$AO$46</definedName>
    <definedName name="pt4d2b3">'[1]Phase 1a'!$AO$47</definedName>
    <definedName name="pt4d2b4">'[1]Phase 1a'!$AO$45</definedName>
    <definedName name="pt4d2b5">'[1]Phase 1a'!$AO$43</definedName>
    <definedName name="pt4d2b6">'[1]Phase 1a'!$AO$49</definedName>
    <definedName name="pt4d2b7">'[1]Phase 1a'!$AO$50</definedName>
    <definedName name="pt4d2b8">'[1]Phase 1a'!$AO$48</definedName>
    <definedName name="pt4d2c1">'[1]Phase 1a'!$AV$44</definedName>
    <definedName name="pt4d2c2">'[1]Phase 1a'!$AV$46</definedName>
    <definedName name="pt4d2c3">'[1]Phase 1a'!$AV$47</definedName>
    <definedName name="pt4d2c4">'[1]Phase 1a'!$AV$45</definedName>
    <definedName name="pt4d2c5">'[1]Phase 1a'!$AV$43</definedName>
    <definedName name="pt4d2c6">'[1]Phase 1a'!$AV$49</definedName>
    <definedName name="pt4d2c7">'[1]Phase 1a'!$AV$50</definedName>
    <definedName name="pt4d2c8">'[1]Phase 1a'!$AV$48</definedName>
    <definedName name="pt4d2d1">'[1]Phase 1a'!$BC$44</definedName>
    <definedName name="pt4d2d2">'[1]Phase 1a'!$BC$46</definedName>
    <definedName name="pt4d2d3">'[1]Phase 1a'!$BC$47</definedName>
    <definedName name="pt4d2d4">'[1]Phase 1a'!$BC$45</definedName>
    <definedName name="pt4d2d5">'[1]Phase 1a'!$BC$43</definedName>
    <definedName name="pt4d2d6">'[1]Phase 1a'!$BC$49</definedName>
    <definedName name="pt4d2d7">'[1]Phase 1a'!$BC$50</definedName>
    <definedName name="pt4d2d8">'[1]Phase 1a'!$BC$48</definedName>
    <definedName name="pt4d3a1">'[1]Phase 1a'!$BJ$44</definedName>
    <definedName name="pt4d3a2">'[1]Phase 1a'!$BJ$46</definedName>
    <definedName name="pt4d3a3">'[1]Phase 1a'!$BJ$47</definedName>
    <definedName name="pt4d3a4">'[1]Phase 1a'!$BJ$45</definedName>
    <definedName name="pt4d3a5">'[1]Phase 1a'!$BJ$43</definedName>
    <definedName name="pt4d3a6">'[1]Phase 1a'!$BJ$49</definedName>
    <definedName name="pt4d3a7">'[1]Phase 1a'!$BJ$50</definedName>
    <definedName name="pt4d3a8">'[1]Phase 1a'!$BJ$48</definedName>
    <definedName name="pt4d3b1">'[1]Phase 1a'!$BQ$44</definedName>
    <definedName name="pt4d3b2">'[1]Phase 1a'!$BQ$46</definedName>
    <definedName name="pt4d3b3">'[1]Phase 1a'!$BQ$47</definedName>
    <definedName name="pt4d3b4">'[1]Phase 1a'!$BQ$45</definedName>
    <definedName name="pt4d3b5">'[1]Phase 1a'!$BQ$43</definedName>
    <definedName name="pt4d3b6">'[1]Phase 1a'!$BQ$49</definedName>
    <definedName name="pt4d3b7">'[1]Phase 1a'!$BQ$50</definedName>
    <definedName name="pt4d3b8">'[1]Phase 1a'!$BQ$48</definedName>
    <definedName name="pt4d3c1">'[1]Phase 1a'!$BW$44</definedName>
    <definedName name="pt4d3c2">'[1]Phase 1a'!$BW$46</definedName>
    <definedName name="pt4d3c3">'[1]Phase 1a'!$BW$47</definedName>
    <definedName name="pt4d3c4">'[1]Phase 1a'!$BW$45</definedName>
    <definedName name="pt4d3c5">'[1]Phase 1a'!$BW$43</definedName>
    <definedName name="pt4d3c6">'[1]Phase 1a'!$BW$49</definedName>
    <definedName name="pt4d3c7">'[1]Phase 1a'!$BW$50</definedName>
    <definedName name="pt4d3c8">'[1]Phase 1a'!$BW$48</definedName>
    <definedName name="pt4d3d1">'[1]Phase 1a'!$CD$44</definedName>
    <definedName name="pt4d3d2">'[1]Phase 1a'!$CD$46</definedName>
    <definedName name="pt4d3d3">'[1]Phase 1a'!$CD$47</definedName>
    <definedName name="pt4d3d4">'[1]Phase 1a'!$CD$45</definedName>
    <definedName name="pt4d3d5">'[1]Phase 1a'!$CD$43</definedName>
    <definedName name="pt4d3d6">'[1]Phase 1a'!$CD$49</definedName>
    <definedName name="pt4d3d7">'[1]Phase 1a'!$CD$50</definedName>
    <definedName name="pt4d3d8">'[1]Phase 1a'!$CD$48</definedName>
    <definedName name="pt5d1a1">'[1]Phase 1a'!$U$53</definedName>
    <definedName name="pt5d1a2">'[1]Phase 1a'!$U$55</definedName>
    <definedName name="pt5d1a3">'[1]Phase 1a'!$U$56</definedName>
    <definedName name="pt5d1a4">'[1]Phase 1a'!$U$54</definedName>
    <definedName name="pt5d1a5">'[1]Phase 1a'!$U$58</definedName>
    <definedName name="pt5d1a6">'[1]Phase 1a'!$U$60</definedName>
    <definedName name="pt5d1a7">'[1]Phase 1a'!$U$57</definedName>
    <definedName name="pt5d1a8">'[1]Phase 1a'!$U$59</definedName>
    <definedName name="pt5d1b1">'[1]Phase 1a'!$AA$53</definedName>
    <definedName name="pt5d1b2">'[1]Phase 1a'!$AA$55</definedName>
    <definedName name="pt5d1b3">'[1]Phase 1a'!$AA$56</definedName>
    <definedName name="pt5d1b4">'[1]Phase 1a'!$AA$54</definedName>
    <definedName name="pt5d1b5">'[1]Phase 1a'!$AA$58</definedName>
    <definedName name="pt5d1b6">'[1]Phase 1a'!$AA$60</definedName>
    <definedName name="pt5d1b7">'[1]Phase 1a'!$AA$57</definedName>
    <definedName name="pt5d1b8">'[1]Phase 1a'!$AA$59</definedName>
    <definedName name="pt5d1c1">'[1]Phase 1a'!#REF!</definedName>
    <definedName name="pt5d1c2">'[1]Phase 1a'!#REF!</definedName>
    <definedName name="pt5d1c3">'[1]Phase 1a'!#REF!</definedName>
    <definedName name="pt5d1c4">'[1]Phase 1a'!#REF!</definedName>
    <definedName name="pt5d1c5">'[1]Phase 1a'!#REF!</definedName>
    <definedName name="pt5d1c6">'[1]Phase 1a'!#REF!</definedName>
    <definedName name="pt5d1c7">'[1]Phase 1a'!#REF!</definedName>
    <definedName name="pt5d1c8">'[1]Phase 1a'!#REF!</definedName>
    <definedName name="pt5d2a1">'[1]Phase 1a'!$AI$53</definedName>
    <definedName name="pt5d2a2">'[1]Phase 1a'!$AI$55</definedName>
    <definedName name="pt5d2a3">'[1]Phase 1a'!$AI$56</definedName>
    <definedName name="pt5d2a4">'[1]Phase 1a'!$AI$54</definedName>
    <definedName name="pt5d2a5">'[1]Phase 1a'!$AI$58</definedName>
    <definedName name="pt5d2a6">'[1]Phase 1a'!$AI$60</definedName>
    <definedName name="pt5d2a7">'[1]Phase 1a'!$AI$57</definedName>
    <definedName name="pt5d2a8">'[1]Phase 1a'!$AI$59</definedName>
    <definedName name="pt5d2b1">'[1]Phase 1a'!$AO$53</definedName>
    <definedName name="pt5d2b2">'[1]Phase 1a'!$AO$55</definedName>
    <definedName name="pt5d2b3">'[1]Phase 1a'!$AO$56</definedName>
    <definedName name="pt5d2b4">'[1]Phase 1a'!$AO$54</definedName>
    <definedName name="pt5d2b5">'[1]Phase 1a'!$AO$58</definedName>
    <definedName name="pt5d2b6">'[1]Phase 1a'!$AO$60</definedName>
    <definedName name="pt5d2b7">'[1]Phase 1a'!$AO$57</definedName>
    <definedName name="pt5d2b8">'[1]Phase 1a'!$AO$59</definedName>
    <definedName name="pt5d2c1">'[1]Phase 1a'!$AV$53</definedName>
    <definedName name="pt5d2c2">'[1]Phase 1a'!$AV$55</definedName>
    <definedName name="pt5d2c3">'[1]Phase 1a'!$AV$56</definedName>
    <definedName name="pt5d2c4">'[1]Phase 1a'!$AV$54</definedName>
    <definedName name="pt5d2c5">'[1]Phase 1a'!$AV$58</definedName>
    <definedName name="pt5d2c6">'[1]Phase 1a'!$AV$60</definedName>
    <definedName name="pt5d2c7">'[1]Phase 1a'!$AV$57</definedName>
    <definedName name="pt5d2c8">'[1]Phase 1a'!$AV$59</definedName>
    <definedName name="pt5d2d1">'[1]Phase 1a'!$BC$53</definedName>
    <definedName name="pt5d2d2">'[1]Phase 1a'!$BC$55</definedName>
    <definedName name="pt5d2d3">'[1]Phase 1a'!$BC$56</definedName>
    <definedName name="pt5d2d4">'[1]Phase 1a'!$BC$54</definedName>
    <definedName name="pt5d2d5">'[1]Phase 1a'!$BC$58</definedName>
    <definedName name="pt5d2d6">'[1]Phase 1a'!$BC$60</definedName>
    <definedName name="pt5d2d7">'[1]Phase 1a'!$BC$57</definedName>
    <definedName name="pt5d2d8">'[1]Phase 1a'!$BC$59</definedName>
    <definedName name="pt5d3a1">'[1]Phase 1a'!$BJ$53</definedName>
    <definedName name="pt5d3a2">'[1]Phase 1a'!$BJ$55</definedName>
    <definedName name="pt5d3a3">'[1]Phase 1a'!$BJ$56</definedName>
    <definedName name="pt5d3a4">'[1]Phase 1a'!$BJ$54</definedName>
    <definedName name="pt5d3a5">'[1]Phase 1a'!$BJ$58</definedName>
    <definedName name="pt5d3a6">'[1]Phase 1a'!$BJ$60</definedName>
    <definedName name="pt5d3a7">'[1]Phase 1a'!$BJ$57</definedName>
    <definedName name="pt5d3a8">'[1]Phase 1a'!$BJ$59</definedName>
    <definedName name="pt5d3b1">'[1]Phase 1a'!$BQ$53</definedName>
    <definedName name="pt5d3b2">'[1]Phase 1a'!$BQ$55</definedName>
    <definedName name="pt5d3b3">'[1]Phase 1a'!$BQ$56</definedName>
    <definedName name="pt5d3b4">'[1]Phase 1a'!$BQ$54</definedName>
    <definedName name="pt5d3b5">'[1]Phase 1a'!$BQ$58</definedName>
    <definedName name="pt5d3b6">'[1]Phase 1a'!$BQ$60</definedName>
    <definedName name="pt5d3b7">'[1]Phase 1a'!$BQ$57</definedName>
    <definedName name="pt5d3b8">'[1]Phase 1a'!$BQ$59</definedName>
    <definedName name="pt5d3c1">'[1]Phase 1a'!$BW$53</definedName>
    <definedName name="pt5d3c2">'[1]Phase 1a'!$BW$55</definedName>
    <definedName name="pt5d3c3">'[1]Phase 1a'!$BW$56</definedName>
    <definedName name="pt5d3c4">'[1]Phase 1a'!$BW$54</definedName>
    <definedName name="pt5d3c5">'[1]Phase 1a'!$BW$58</definedName>
    <definedName name="pt5d3c6">'[1]Phase 1a'!$BW$60</definedName>
    <definedName name="pt5d3c7">'[1]Phase 1a'!$BW$57</definedName>
    <definedName name="pt5d3c8">'[1]Phase 1a'!$BW$59</definedName>
    <definedName name="pt5d3d1">'[1]Phase 1a'!$CD$53</definedName>
    <definedName name="pt5d3d2">'[1]Phase 1a'!$CD$55</definedName>
    <definedName name="pt5d3d3">'[1]Phase 1a'!$CD$56</definedName>
    <definedName name="pt5d3d4">'[1]Phase 1a'!$CD$54</definedName>
    <definedName name="pt5d3d5">'[1]Phase 1a'!$CD$58</definedName>
    <definedName name="pt5d3d6">'[1]Phase 1a'!$CD$60</definedName>
    <definedName name="pt5d3d7">'[1]Phase 1a'!$CD$57</definedName>
    <definedName name="pt5d3d8">'[1]Phase 1a'!$CD$59</definedName>
    <definedName name="pt6d1a1">'[1]Phase 1a'!$U$64</definedName>
    <definedName name="pt6d1a2">'[1]Phase 1a'!$U$65</definedName>
    <definedName name="pt6d1a3">'[1]Phase 1a'!$U$63</definedName>
    <definedName name="pt6d1a4">'[1]Phase 1a'!$U$67</definedName>
    <definedName name="pt6d1a5">'[1]Phase 1a'!$U$69</definedName>
    <definedName name="pt6d1a6">'[1]Phase 1a'!$U$70</definedName>
    <definedName name="pt6d1a7">'[1]Phase 1a'!$U$68</definedName>
    <definedName name="pt6d1a8">'[1]Phase 1a'!$U$66</definedName>
    <definedName name="pt6d1b1">'[1]Phase 1a'!$AA$64</definedName>
    <definedName name="pt6d1b2">'[1]Phase 1a'!$AA$65</definedName>
    <definedName name="pt6d1b3">'[1]Phase 1a'!$AA$63</definedName>
    <definedName name="pt6d1b4">'[1]Phase 1a'!$AA$67</definedName>
    <definedName name="pt6d1b5">'[1]Phase 1a'!$AA$69</definedName>
    <definedName name="pt6d1b6">'[1]Phase 1a'!$AA$70</definedName>
    <definedName name="pt6d1b7">'[1]Phase 1a'!$AA$68</definedName>
    <definedName name="pt6d1b8">'[1]Phase 1a'!$AA$66</definedName>
    <definedName name="pt6d1c1">'[1]Phase 1a'!#REF!</definedName>
    <definedName name="pt6d1c2">'[1]Phase 1a'!#REF!</definedName>
    <definedName name="pt6d1c3">'[1]Phase 1a'!#REF!</definedName>
    <definedName name="pt6d1c4">'[1]Phase 1a'!#REF!</definedName>
    <definedName name="pt6d1c5">'[1]Phase 1a'!#REF!</definedName>
    <definedName name="pt6d1c6">'[1]Phase 1a'!#REF!</definedName>
    <definedName name="pt6d1c7">'[1]Phase 1a'!#REF!</definedName>
    <definedName name="pt6d1c8">'[1]Phase 1a'!#REF!</definedName>
    <definedName name="pt6d2a1">'[1]Phase 1a'!$AI$64</definedName>
    <definedName name="pt6d2a2">'[1]Phase 1a'!$AI$65</definedName>
    <definedName name="pt6d2a3">'[1]Phase 1a'!$AI$63</definedName>
    <definedName name="pt6d2a4">'[1]Phase 1a'!$AI$67</definedName>
    <definedName name="pt6d2a5">'[1]Phase 1a'!$AI$69</definedName>
    <definedName name="pt6d2a6">'[1]Phase 1a'!$AI$70</definedName>
    <definedName name="pt6d2a7">'[1]Phase 1a'!$AI$68</definedName>
    <definedName name="pt6d2a8">'[1]Phase 1a'!$AI$66</definedName>
    <definedName name="pt6d2b1">'[1]Phase 1a'!$AO$64</definedName>
    <definedName name="pt6d2b2">'[1]Phase 1a'!$AO$65</definedName>
    <definedName name="pt6d2b3">'[1]Phase 1a'!$AO$63</definedName>
    <definedName name="pt6d2b4">'[1]Phase 1a'!$AO$67</definedName>
    <definedName name="pt6d2b5">'[1]Phase 1a'!$AO$69</definedName>
    <definedName name="pt6d2b6">'[1]Phase 1a'!$AO$70</definedName>
    <definedName name="pt6d2b7">'[1]Phase 1a'!$AO$68</definedName>
    <definedName name="pt6d2b8">'[1]Phase 1a'!$AO$66</definedName>
    <definedName name="pt6d2c1">'[1]Phase 1a'!$AV$64</definedName>
    <definedName name="pt6d2c2">'[1]Phase 1a'!$AV$65</definedName>
    <definedName name="pt6d2c3">'[1]Phase 1a'!$AV$63</definedName>
    <definedName name="pt6d2c4">'[1]Phase 1a'!$AV$67</definedName>
    <definedName name="pt6d2c5">'[1]Phase 1a'!$AV$69</definedName>
    <definedName name="pt6d2c6">'[1]Phase 1a'!$AV$70</definedName>
    <definedName name="pt6d2c7">'[1]Phase 1a'!$AV$68</definedName>
    <definedName name="pt6d2c8">'[1]Phase 1a'!$AV$66</definedName>
    <definedName name="pt6d2d1">'[1]Phase 1a'!$BC$64</definedName>
    <definedName name="pt6d2d2">'[1]Phase 1a'!$BC$65</definedName>
    <definedName name="pt6d2d3">'[1]Phase 1a'!$BC$63</definedName>
    <definedName name="pt6d2d4">'[1]Phase 1a'!$BC$67</definedName>
    <definedName name="pt6d2d5">'[1]Phase 1a'!$BC$69</definedName>
    <definedName name="pt6d2d6">'[1]Phase 1a'!$BC$70</definedName>
    <definedName name="pt6d2d7">'[1]Phase 1a'!$BC$68</definedName>
    <definedName name="pt6d2d8">'[1]Phase 1a'!$BC$66</definedName>
    <definedName name="pt6d3a1">'[1]Phase 1a'!$BJ$64</definedName>
    <definedName name="pt6d3a2">'[1]Phase 1a'!$BJ$65</definedName>
    <definedName name="pt6d3a3">'[1]Phase 1a'!$BJ$63</definedName>
    <definedName name="pt6d3a4">'[1]Phase 1a'!$BJ$67</definedName>
    <definedName name="pt6d3a5">'[1]Phase 1a'!$BJ$69</definedName>
    <definedName name="pt6d3a6">'[1]Phase 1a'!$BJ$70</definedName>
    <definedName name="pt6d3a7">'[1]Phase 1a'!$BJ$68</definedName>
    <definedName name="pt6d3a8">'[1]Phase 1a'!$BJ$66</definedName>
    <definedName name="pt6d3b1">'[1]Phase 1a'!$BQ$64</definedName>
    <definedName name="pt6d3b2">'[1]Phase 1a'!$BQ$65</definedName>
    <definedName name="pt6d3b3">'[1]Phase 1a'!$BQ$63</definedName>
    <definedName name="pt6d3b4">'[1]Phase 1a'!$BQ$67</definedName>
    <definedName name="pt6d3b5">'[1]Phase 1a'!$BQ$69</definedName>
    <definedName name="pt6d3b6">'[1]Phase 1a'!$BQ$70</definedName>
    <definedName name="pt6d3b7">'[1]Phase 1a'!$BQ$68</definedName>
    <definedName name="pt6d3b8">'[1]Phase 1a'!$BQ$66</definedName>
    <definedName name="pt6d3c1">'[1]Phase 1a'!$BW$64</definedName>
    <definedName name="pt6d3c2">'[1]Phase 1a'!$BW$65</definedName>
    <definedName name="pt6d3c3">'[1]Phase 1a'!$BW$63</definedName>
    <definedName name="pt6d3c4">'[1]Phase 1a'!$BW$67</definedName>
    <definedName name="pt6d3c5">'[1]Phase 1a'!$BW$69</definedName>
    <definedName name="pt6d3c6">'[1]Phase 1a'!$BW$70</definedName>
    <definedName name="pt6d3c7">'[1]Phase 1a'!$BW$68</definedName>
    <definedName name="pt6d3c8">'[1]Phase 1a'!$BW$66</definedName>
    <definedName name="pt6d3d1">'[1]Phase 1a'!$CD$64</definedName>
    <definedName name="pt6d3d2">'[1]Phase 1a'!$CD$65</definedName>
    <definedName name="pt6d3d3">'[1]Phase 1a'!$CD$63</definedName>
    <definedName name="pt6d3d4">'[1]Phase 1a'!$CD$67</definedName>
    <definedName name="pt6d3d5">'[1]Phase 1a'!$CD$69</definedName>
    <definedName name="pt6d3d6">'[1]Phase 1a'!$CD$70</definedName>
    <definedName name="pt6d3d7">'[1]Phase 1a'!$CD$68</definedName>
    <definedName name="pt6d3d8">'[1]Phase 1a'!$CD$66</definedName>
    <definedName name="pt7d1a1">'[1]Phase 1a'!$U$73</definedName>
    <definedName name="pt7d1a2">'[1]Phase 1a'!$U$74</definedName>
    <definedName name="pt7d1a3">'[1]Phase 1a'!$U$76</definedName>
    <definedName name="pt7d1a4">'[1]Phase 1a'!$U$78</definedName>
    <definedName name="pt7d1a5">'[1]Phase 1a'!$U$80</definedName>
    <definedName name="pt7d1a6">'[1]Phase 1a'!$U$77</definedName>
    <definedName name="pt7d1a7">'[1]Phase 1a'!$U$75</definedName>
    <definedName name="pt7d1a8">'[1]Phase 1a'!$U$79</definedName>
    <definedName name="pt7d1b1">'[1]Phase 1a'!$AA$73</definedName>
    <definedName name="pt7d1b2">'[1]Phase 1a'!$AA$74</definedName>
    <definedName name="pt7d1b3">'[1]Phase 1a'!$AA$76</definedName>
    <definedName name="pt7d1b4">'[1]Phase 1a'!$AA$78</definedName>
    <definedName name="pt7d1b5">'[1]Phase 1a'!$AA$80</definedName>
    <definedName name="pt7d1b6">'[1]Phase 1a'!$AA$77</definedName>
    <definedName name="pt7d1b7">'[1]Phase 1a'!$AA$75</definedName>
    <definedName name="pt7d1b8">'[1]Phase 1a'!$AA$79</definedName>
    <definedName name="pt7d1c1">'[1]Phase 1a'!#REF!</definedName>
    <definedName name="pt7d1c2">'[1]Phase 1a'!#REF!</definedName>
    <definedName name="pt7d1c3">'[1]Phase 1a'!#REF!</definedName>
    <definedName name="pt7d1c4">'[1]Phase 1a'!#REF!</definedName>
    <definedName name="pt7d1c5">'[1]Phase 1a'!#REF!</definedName>
    <definedName name="pt7d1c6">'[1]Phase 1a'!#REF!</definedName>
    <definedName name="pt7d1c7">'[1]Phase 1a'!#REF!</definedName>
    <definedName name="pt7d1c8">'[1]Phase 1a'!#REF!</definedName>
    <definedName name="pt7d2a1">'[1]Phase 1a'!$AI$73</definedName>
    <definedName name="pt7d2a2">'[1]Phase 1a'!$AI$74</definedName>
    <definedName name="pt7d2a3">'[1]Phase 1a'!$AI$76</definedName>
    <definedName name="pt7d2a4">'[1]Phase 1a'!$AI$78</definedName>
    <definedName name="pt7d2a5">'[1]Phase 1a'!$AI$80</definedName>
    <definedName name="pt7d2a6">'[1]Phase 1a'!$AI$77</definedName>
    <definedName name="pt7d2a7">'[1]Phase 1a'!$AI$75</definedName>
    <definedName name="pt7d2a8">'[1]Phase 1a'!$AI$79</definedName>
    <definedName name="pt7d2b1">'[1]Phase 1a'!$AO$73</definedName>
    <definedName name="pt7d2b2">'[1]Phase 1a'!$AO$74</definedName>
    <definedName name="pt7d2b3">'[1]Phase 1a'!$AO$76</definedName>
    <definedName name="pt7d2b4">'[1]Phase 1a'!$AO$78</definedName>
    <definedName name="pt7d2b5">'[1]Phase 1a'!$AO$80</definedName>
    <definedName name="pt7d2b6">'[1]Phase 1a'!$AO$77</definedName>
    <definedName name="pt7d2b7">'[1]Phase 1a'!$AO$75</definedName>
    <definedName name="pt7d2b8">'[1]Phase 1a'!$AO$79</definedName>
    <definedName name="pt7d2c1">'[1]Phase 1a'!$AV$73</definedName>
    <definedName name="pt7d2c2">'[1]Phase 1a'!$AV$74</definedName>
    <definedName name="pt7d2c3">'[1]Phase 1a'!$AV$76</definedName>
    <definedName name="pt7d2c4">'[1]Phase 1a'!$AV$78</definedName>
    <definedName name="pt7d2c5">'[1]Phase 1a'!$AV$80</definedName>
    <definedName name="pt7d2c6">'[1]Phase 1a'!$AV$77</definedName>
    <definedName name="pt7d2c7">'[1]Phase 1a'!$AV$75</definedName>
    <definedName name="pt7d2c8">'[1]Phase 1a'!$AV$79</definedName>
    <definedName name="pt7d2d1">'[1]Phase 1a'!$BC$73</definedName>
    <definedName name="pt7d2d2">'[1]Phase 1a'!$BC$74</definedName>
    <definedName name="pt7d2d3">'[1]Phase 1a'!$BC$76</definedName>
    <definedName name="pt7d2d4">'[1]Phase 1a'!$BC$78</definedName>
    <definedName name="pt7d2d5">'[1]Phase 1a'!$BC$80</definedName>
    <definedName name="pt7d2d6">'[1]Phase 1a'!$BC$77</definedName>
    <definedName name="pt7d2d7">'[1]Phase 1a'!$BC$75</definedName>
    <definedName name="pt7d2d8">'[1]Phase 1a'!$BC$79</definedName>
    <definedName name="pt7d3a1">'[1]Phase 1a'!$BJ$73</definedName>
    <definedName name="pt7d3a2">'[1]Phase 1a'!$BJ$74</definedName>
    <definedName name="pt7d3a3">'[1]Phase 1a'!$BJ$76</definedName>
    <definedName name="pt7d3a4">'[1]Phase 1a'!$BJ$78</definedName>
    <definedName name="pt7d3a5">'[1]Phase 1a'!$BJ$80</definedName>
    <definedName name="pt7d3a6">'[1]Phase 1a'!$BJ$77</definedName>
    <definedName name="pt7d3a7">'[1]Phase 1a'!$BJ$75</definedName>
    <definedName name="pt7d3a8">'[1]Phase 1a'!$BJ$79</definedName>
    <definedName name="pt7d3b1">'[1]Phase 1a'!$BQ$73</definedName>
    <definedName name="pt7d3b2">'[1]Phase 1a'!$BQ$74</definedName>
    <definedName name="pt7d3b3">'[1]Phase 1a'!$BQ$76</definedName>
    <definedName name="pt7d3b4">'[1]Phase 1a'!$BQ$78</definedName>
    <definedName name="pt7d3b5">'[1]Phase 1a'!$BQ$80</definedName>
    <definedName name="pt7d3b6">'[1]Phase 1a'!$BQ$77</definedName>
    <definedName name="pt7d3b7">'[1]Phase 1a'!$BQ$75</definedName>
    <definedName name="pt7d3b8">'[1]Phase 1a'!$BQ$79</definedName>
    <definedName name="pt7d3c1">'[1]Phase 1a'!$BW$73</definedName>
    <definedName name="pt7d3c2">'[1]Phase 1a'!$BW$74</definedName>
    <definedName name="pt7d3c3">'[1]Phase 1a'!$BW$76</definedName>
    <definedName name="pt7d3c4">'[1]Phase 1a'!$BW$78</definedName>
    <definedName name="pt7d3c5">'[1]Phase 1a'!$BW$80</definedName>
    <definedName name="pt7d3c6">'[1]Phase 1a'!$BW$77</definedName>
    <definedName name="pt7d3c7">'[1]Phase 1a'!$BW$75</definedName>
    <definedName name="pt7d3c8">'[1]Phase 1a'!$BW$79</definedName>
    <definedName name="pt7d3d1">'[1]Phase 1a'!$CD$73</definedName>
    <definedName name="pt7d3d2">'[1]Phase 1a'!$CD$74</definedName>
    <definedName name="pt7d3d3">'[1]Phase 1a'!$CD$76</definedName>
    <definedName name="pt7d3d4">'[1]Phase 1a'!$CD$78</definedName>
    <definedName name="pt7d3d5">'[1]Phase 1a'!$CD$80</definedName>
    <definedName name="pt7d3d6">'[1]Phase 1a'!$CD$77</definedName>
    <definedName name="pt7d3d7">'[1]Phase 1a'!$CD$75</definedName>
    <definedName name="pt7d3d8">'[1]Phase 1a'!$CD$79</definedName>
    <definedName name="_xlnm.Print_Area" localSheetId="0">'CALENDRIER 2024-2025-PHASE 2'!$B$247:$L$336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6" i="1" l="1"/>
  <c r="O455" i="1"/>
  <c r="N455" i="1"/>
  <c r="P456" i="1" s="1"/>
  <c r="K455" i="1"/>
  <c r="L456" i="1" s="1"/>
  <c r="J455" i="1"/>
  <c r="J456" i="1" s="1"/>
  <c r="G455" i="1"/>
  <c r="F455" i="1"/>
  <c r="H456" i="1" s="1"/>
  <c r="C455" i="1"/>
  <c r="D456" i="1" s="1"/>
  <c r="B455" i="1"/>
  <c r="B456" i="1" s="1"/>
  <c r="O453" i="1"/>
  <c r="N453" i="1"/>
  <c r="P454" i="1" s="1"/>
  <c r="K453" i="1"/>
  <c r="L454" i="1" s="1"/>
  <c r="J453" i="1"/>
  <c r="J454" i="1" s="1"/>
  <c r="G453" i="1"/>
  <c r="F453" i="1"/>
  <c r="H454" i="1" s="1"/>
  <c r="C453" i="1"/>
  <c r="D454" i="1" s="1"/>
  <c r="B453" i="1"/>
  <c r="B454" i="1" s="1"/>
  <c r="O451" i="1"/>
  <c r="N451" i="1"/>
  <c r="P452" i="1" s="1"/>
  <c r="K451" i="1"/>
  <c r="L452" i="1" s="1"/>
  <c r="J451" i="1"/>
  <c r="J452" i="1" s="1"/>
  <c r="G451" i="1"/>
  <c r="F451" i="1"/>
  <c r="H452" i="1" s="1"/>
  <c r="C451" i="1"/>
  <c r="D452" i="1" s="1"/>
  <c r="B451" i="1"/>
  <c r="B452" i="1" s="1"/>
  <c r="O449" i="1"/>
  <c r="N449" i="1"/>
  <c r="P450" i="1" s="1"/>
  <c r="K449" i="1"/>
  <c r="L450" i="1" s="1"/>
  <c r="J449" i="1"/>
  <c r="J450" i="1" s="1"/>
  <c r="G449" i="1"/>
  <c r="F449" i="1"/>
  <c r="H450" i="1" s="1"/>
  <c r="C449" i="1"/>
  <c r="D450" i="1" s="1"/>
  <c r="B449" i="1"/>
  <c r="B450" i="1" s="1"/>
  <c r="O447" i="1"/>
  <c r="N447" i="1"/>
  <c r="P448" i="1" s="1"/>
  <c r="K447" i="1"/>
  <c r="L448" i="1" s="1"/>
  <c r="J447" i="1"/>
  <c r="J448" i="1" s="1"/>
  <c r="G447" i="1"/>
  <c r="F447" i="1"/>
  <c r="H448" i="1" s="1"/>
  <c r="C447" i="1"/>
  <c r="D448" i="1" s="1"/>
  <c r="B447" i="1"/>
  <c r="B448" i="1" s="1"/>
  <c r="O445" i="1"/>
  <c r="N445" i="1"/>
  <c r="P446" i="1" s="1"/>
  <c r="K445" i="1"/>
  <c r="L446" i="1" s="1"/>
  <c r="J445" i="1"/>
  <c r="J446" i="1" s="1"/>
  <c r="G445" i="1"/>
  <c r="F445" i="1"/>
  <c r="H446" i="1" s="1"/>
  <c r="C445" i="1"/>
  <c r="D446" i="1" s="1"/>
  <c r="B445" i="1"/>
  <c r="B446" i="1" s="1"/>
  <c r="O443" i="1"/>
  <c r="N443" i="1"/>
  <c r="P444" i="1" s="1"/>
  <c r="K443" i="1"/>
  <c r="L444" i="1" s="1"/>
  <c r="J443" i="1"/>
  <c r="J444" i="1" s="1"/>
  <c r="G443" i="1"/>
  <c r="F443" i="1"/>
  <c r="H444" i="1" s="1"/>
  <c r="C443" i="1"/>
  <c r="D444" i="1" s="1"/>
  <c r="B443" i="1"/>
  <c r="B444" i="1" s="1"/>
  <c r="O441" i="1"/>
  <c r="N441" i="1"/>
  <c r="P442" i="1" s="1"/>
  <c r="K441" i="1"/>
  <c r="L442" i="1" s="1"/>
  <c r="J441" i="1"/>
  <c r="J442" i="1" s="1"/>
  <c r="G441" i="1"/>
  <c r="F441" i="1"/>
  <c r="H442" i="1" s="1"/>
  <c r="C441" i="1"/>
  <c r="D442" i="1" s="1"/>
  <c r="B441" i="1"/>
  <c r="B442" i="1" s="1"/>
  <c r="O439" i="1"/>
  <c r="N439" i="1"/>
  <c r="K439" i="1"/>
  <c r="J439" i="1"/>
  <c r="G439" i="1"/>
  <c r="F439" i="1"/>
  <c r="C439" i="1"/>
  <c r="B439" i="1"/>
  <c r="O438" i="1"/>
  <c r="N438" i="1"/>
  <c r="K438" i="1"/>
  <c r="J438" i="1"/>
  <c r="G438" i="1"/>
  <c r="F438" i="1"/>
  <c r="C438" i="1"/>
  <c r="B438" i="1"/>
  <c r="O437" i="1"/>
  <c r="N437" i="1"/>
  <c r="K437" i="1"/>
  <c r="J437" i="1"/>
  <c r="G437" i="1"/>
  <c r="F437" i="1"/>
  <c r="C437" i="1"/>
  <c r="B437" i="1"/>
  <c r="O436" i="1"/>
  <c r="N436" i="1"/>
  <c r="K436" i="1"/>
  <c r="J436" i="1"/>
  <c r="G436" i="1"/>
  <c r="F436" i="1"/>
  <c r="C436" i="1"/>
  <c r="B436" i="1"/>
  <c r="O435" i="1"/>
  <c r="N435" i="1"/>
  <c r="K435" i="1"/>
  <c r="J435" i="1"/>
  <c r="G435" i="1"/>
  <c r="F435" i="1"/>
  <c r="C435" i="1"/>
  <c r="B435" i="1"/>
  <c r="O434" i="1"/>
  <c r="N434" i="1"/>
  <c r="K434" i="1"/>
  <c r="J434" i="1"/>
  <c r="G434" i="1"/>
  <c r="F434" i="1"/>
  <c r="C434" i="1"/>
  <c r="B434" i="1"/>
  <c r="O433" i="1"/>
  <c r="N433" i="1"/>
  <c r="K433" i="1"/>
  <c r="J433" i="1"/>
  <c r="G433" i="1"/>
  <c r="F433" i="1"/>
  <c r="C433" i="1"/>
  <c r="B433" i="1"/>
  <c r="O432" i="1"/>
  <c r="N432" i="1"/>
  <c r="K432" i="1"/>
  <c r="J432" i="1"/>
  <c r="G432" i="1"/>
  <c r="F432" i="1"/>
  <c r="C432" i="1"/>
  <c r="B432" i="1"/>
  <c r="N431" i="1"/>
  <c r="J431" i="1"/>
  <c r="F431" i="1"/>
  <c r="B431" i="1"/>
  <c r="O430" i="1"/>
  <c r="N430" i="1"/>
  <c r="K430" i="1"/>
  <c r="J430" i="1"/>
  <c r="G430" i="1"/>
  <c r="F430" i="1"/>
  <c r="C430" i="1"/>
  <c r="B430" i="1"/>
  <c r="O429" i="1"/>
  <c r="N429" i="1"/>
  <c r="K429" i="1"/>
  <c r="J429" i="1"/>
  <c r="G429" i="1"/>
  <c r="F429" i="1"/>
  <c r="C429" i="1"/>
  <c r="B429" i="1"/>
  <c r="O428" i="1"/>
  <c r="N428" i="1"/>
  <c r="K428" i="1"/>
  <c r="J428" i="1"/>
  <c r="G428" i="1"/>
  <c r="F428" i="1"/>
  <c r="C428" i="1"/>
  <c r="B428" i="1"/>
  <c r="O427" i="1"/>
  <c r="N427" i="1"/>
  <c r="K427" i="1"/>
  <c r="J427" i="1"/>
  <c r="G427" i="1"/>
  <c r="F427" i="1"/>
  <c r="C427" i="1"/>
  <c r="B427" i="1"/>
  <c r="O426" i="1"/>
  <c r="N426" i="1"/>
  <c r="K426" i="1"/>
  <c r="J426" i="1"/>
  <c r="G426" i="1"/>
  <c r="F426" i="1"/>
  <c r="C426" i="1"/>
  <c r="B426" i="1"/>
  <c r="O425" i="1"/>
  <c r="N425" i="1"/>
  <c r="K425" i="1"/>
  <c r="J425" i="1"/>
  <c r="G425" i="1"/>
  <c r="F425" i="1"/>
  <c r="C425" i="1"/>
  <c r="B425" i="1"/>
  <c r="O424" i="1"/>
  <c r="N424" i="1"/>
  <c r="K424" i="1"/>
  <c r="J424" i="1"/>
  <c r="G424" i="1"/>
  <c r="F424" i="1"/>
  <c r="C424" i="1"/>
  <c r="B424" i="1"/>
  <c r="O423" i="1"/>
  <c r="N423" i="1"/>
  <c r="K423" i="1"/>
  <c r="J423" i="1"/>
  <c r="G423" i="1"/>
  <c r="F423" i="1"/>
  <c r="C423" i="1"/>
  <c r="B423" i="1"/>
  <c r="N422" i="1"/>
  <c r="J422" i="1"/>
  <c r="F422" i="1"/>
  <c r="B422" i="1"/>
  <c r="O420" i="1"/>
  <c r="N420" i="1"/>
  <c r="K420" i="1"/>
  <c r="J420" i="1"/>
  <c r="G420" i="1"/>
  <c r="F420" i="1"/>
  <c r="C420" i="1"/>
  <c r="B420" i="1"/>
  <c r="O419" i="1"/>
  <c r="N419" i="1"/>
  <c r="K419" i="1"/>
  <c r="J419" i="1"/>
  <c r="G419" i="1"/>
  <c r="F419" i="1"/>
  <c r="C419" i="1"/>
  <c r="B419" i="1"/>
  <c r="O418" i="1"/>
  <c r="N418" i="1"/>
  <c r="K418" i="1"/>
  <c r="J418" i="1"/>
  <c r="G418" i="1"/>
  <c r="F418" i="1"/>
  <c r="C418" i="1"/>
  <c r="B418" i="1"/>
  <c r="O417" i="1"/>
  <c r="N417" i="1"/>
  <c r="K417" i="1"/>
  <c r="J417" i="1"/>
  <c r="G417" i="1"/>
  <c r="F417" i="1"/>
  <c r="C417" i="1"/>
  <c r="B417" i="1"/>
  <c r="O416" i="1"/>
  <c r="N416" i="1"/>
  <c r="K416" i="1"/>
  <c r="J416" i="1"/>
  <c r="G416" i="1"/>
  <c r="F416" i="1"/>
  <c r="C416" i="1"/>
  <c r="B416" i="1"/>
  <c r="O415" i="1"/>
  <c r="N415" i="1"/>
  <c r="K415" i="1"/>
  <c r="J415" i="1"/>
  <c r="G415" i="1"/>
  <c r="F415" i="1"/>
  <c r="C415" i="1"/>
  <c r="B415" i="1"/>
  <c r="O414" i="1"/>
  <c r="N414" i="1"/>
  <c r="K414" i="1"/>
  <c r="J414" i="1"/>
  <c r="G414" i="1"/>
  <c r="F414" i="1"/>
  <c r="C414" i="1"/>
  <c r="B414" i="1"/>
  <c r="O413" i="1"/>
  <c r="N413" i="1"/>
  <c r="K413" i="1"/>
  <c r="J413" i="1"/>
  <c r="G413" i="1"/>
  <c r="F413" i="1"/>
  <c r="C413" i="1"/>
  <c r="B413" i="1"/>
  <c r="N412" i="1"/>
  <c r="J412" i="1"/>
  <c r="F412" i="1"/>
  <c r="B412" i="1"/>
  <c r="O411" i="1"/>
  <c r="N411" i="1"/>
  <c r="K411" i="1"/>
  <c r="J411" i="1"/>
  <c r="G411" i="1"/>
  <c r="F411" i="1"/>
  <c r="C411" i="1"/>
  <c r="B411" i="1"/>
  <c r="O410" i="1"/>
  <c r="N410" i="1"/>
  <c r="K410" i="1"/>
  <c r="J410" i="1"/>
  <c r="G410" i="1"/>
  <c r="F410" i="1"/>
  <c r="C410" i="1"/>
  <c r="B410" i="1"/>
  <c r="O409" i="1"/>
  <c r="N409" i="1"/>
  <c r="K409" i="1"/>
  <c r="J409" i="1"/>
  <c r="G409" i="1"/>
  <c r="F409" i="1"/>
  <c r="C409" i="1"/>
  <c r="B409" i="1"/>
  <c r="O408" i="1"/>
  <c r="N408" i="1"/>
  <c r="K408" i="1"/>
  <c r="J408" i="1"/>
  <c r="G408" i="1"/>
  <c r="F408" i="1"/>
  <c r="C408" i="1"/>
  <c r="B408" i="1"/>
  <c r="O407" i="1"/>
  <c r="N407" i="1"/>
  <c r="K407" i="1"/>
  <c r="J407" i="1"/>
  <c r="G407" i="1"/>
  <c r="F407" i="1"/>
  <c r="C407" i="1"/>
  <c r="B407" i="1"/>
  <c r="O406" i="1"/>
  <c r="N406" i="1"/>
  <c r="K406" i="1"/>
  <c r="J406" i="1"/>
  <c r="G406" i="1"/>
  <c r="F406" i="1"/>
  <c r="C406" i="1"/>
  <c r="B406" i="1"/>
  <c r="O405" i="1"/>
  <c r="N405" i="1"/>
  <c r="K405" i="1"/>
  <c r="J405" i="1"/>
  <c r="G405" i="1"/>
  <c r="F405" i="1"/>
  <c r="C405" i="1"/>
  <c r="B405" i="1"/>
  <c r="O404" i="1"/>
  <c r="N404" i="1"/>
  <c r="K404" i="1"/>
  <c r="J404" i="1"/>
  <c r="G404" i="1"/>
  <c r="F404" i="1"/>
  <c r="C404" i="1"/>
  <c r="B404" i="1"/>
  <c r="N403" i="1"/>
  <c r="J403" i="1"/>
  <c r="F403" i="1"/>
  <c r="B403" i="1"/>
  <c r="O402" i="1"/>
  <c r="N402" i="1"/>
  <c r="K402" i="1"/>
  <c r="J402" i="1"/>
  <c r="G402" i="1"/>
  <c r="F402" i="1"/>
  <c r="C402" i="1"/>
  <c r="B402" i="1"/>
  <c r="O401" i="1"/>
  <c r="N401" i="1"/>
  <c r="K401" i="1"/>
  <c r="J401" i="1"/>
  <c r="G401" i="1"/>
  <c r="F401" i="1"/>
  <c r="C401" i="1"/>
  <c r="B401" i="1"/>
  <c r="O400" i="1"/>
  <c r="N400" i="1"/>
  <c r="K400" i="1"/>
  <c r="J400" i="1"/>
  <c r="G400" i="1"/>
  <c r="F400" i="1"/>
  <c r="C400" i="1"/>
  <c r="B400" i="1"/>
  <c r="O399" i="1"/>
  <c r="N399" i="1"/>
  <c r="K399" i="1"/>
  <c r="J399" i="1"/>
  <c r="G399" i="1"/>
  <c r="F399" i="1"/>
  <c r="C399" i="1"/>
  <c r="B399" i="1"/>
  <c r="O398" i="1"/>
  <c r="N398" i="1"/>
  <c r="K398" i="1"/>
  <c r="J398" i="1"/>
  <c r="G398" i="1"/>
  <c r="F398" i="1"/>
  <c r="C398" i="1"/>
  <c r="B398" i="1"/>
  <c r="O397" i="1"/>
  <c r="N397" i="1"/>
  <c r="K397" i="1"/>
  <c r="J397" i="1"/>
  <c r="G397" i="1"/>
  <c r="F397" i="1"/>
  <c r="C397" i="1"/>
  <c r="B397" i="1"/>
  <c r="O396" i="1"/>
  <c r="N396" i="1"/>
  <c r="K396" i="1"/>
  <c r="J396" i="1"/>
  <c r="G396" i="1"/>
  <c r="F396" i="1"/>
  <c r="C396" i="1"/>
  <c r="B396" i="1"/>
  <c r="O395" i="1"/>
  <c r="N395" i="1"/>
  <c r="K395" i="1"/>
  <c r="J395" i="1"/>
  <c r="G395" i="1"/>
  <c r="F395" i="1"/>
  <c r="C395" i="1"/>
  <c r="B395" i="1"/>
  <c r="N394" i="1"/>
  <c r="J394" i="1"/>
  <c r="F394" i="1"/>
  <c r="B394" i="1"/>
  <c r="O393" i="1"/>
  <c r="N393" i="1"/>
  <c r="K393" i="1"/>
  <c r="J393" i="1"/>
  <c r="G393" i="1"/>
  <c r="F393" i="1"/>
  <c r="C393" i="1"/>
  <c r="B393" i="1"/>
  <c r="O392" i="1"/>
  <c r="N392" i="1"/>
  <c r="K392" i="1"/>
  <c r="J392" i="1"/>
  <c r="G392" i="1"/>
  <c r="F392" i="1"/>
  <c r="C392" i="1"/>
  <c r="B392" i="1"/>
  <c r="O391" i="1"/>
  <c r="N391" i="1"/>
  <c r="K391" i="1"/>
  <c r="J391" i="1"/>
  <c r="G391" i="1"/>
  <c r="F391" i="1"/>
  <c r="C391" i="1"/>
  <c r="B391" i="1"/>
  <c r="O390" i="1"/>
  <c r="N390" i="1"/>
  <c r="K390" i="1"/>
  <c r="J390" i="1"/>
  <c r="G390" i="1"/>
  <c r="F390" i="1"/>
  <c r="C390" i="1"/>
  <c r="B390" i="1"/>
  <c r="O389" i="1"/>
  <c r="N389" i="1"/>
  <c r="K389" i="1"/>
  <c r="J389" i="1"/>
  <c r="G389" i="1"/>
  <c r="F389" i="1"/>
  <c r="C389" i="1"/>
  <c r="B389" i="1"/>
  <c r="O388" i="1"/>
  <c r="N388" i="1"/>
  <c r="K388" i="1"/>
  <c r="J388" i="1"/>
  <c r="G388" i="1"/>
  <c r="F388" i="1"/>
  <c r="C388" i="1"/>
  <c r="B388" i="1"/>
  <c r="O387" i="1"/>
  <c r="N387" i="1"/>
  <c r="K387" i="1"/>
  <c r="J387" i="1"/>
  <c r="G387" i="1"/>
  <c r="F387" i="1"/>
  <c r="C387" i="1"/>
  <c r="B387" i="1"/>
  <c r="O386" i="1"/>
  <c r="N386" i="1"/>
  <c r="K386" i="1"/>
  <c r="J386" i="1"/>
  <c r="G386" i="1"/>
  <c r="F386" i="1"/>
  <c r="C386" i="1"/>
  <c r="B386" i="1"/>
  <c r="N385" i="1"/>
  <c r="J385" i="1"/>
  <c r="F385" i="1"/>
  <c r="B385" i="1"/>
  <c r="O384" i="1"/>
  <c r="N384" i="1"/>
  <c r="K384" i="1"/>
  <c r="J384" i="1"/>
  <c r="G384" i="1"/>
  <c r="F384" i="1"/>
  <c r="C384" i="1"/>
  <c r="B384" i="1"/>
  <c r="O383" i="1"/>
  <c r="N383" i="1"/>
  <c r="K383" i="1"/>
  <c r="J383" i="1"/>
  <c r="G383" i="1"/>
  <c r="F383" i="1"/>
  <c r="C383" i="1"/>
  <c r="B383" i="1"/>
  <c r="O382" i="1"/>
  <c r="N382" i="1"/>
  <c r="K382" i="1"/>
  <c r="J382" i="1"/>
  <c r="G382" i="1"/>
  <c r="F382" i="1"/>
  <c r="C382" i="1"/>
  <c r="B382" i="1"/>
  <c r="O381" i="1"/>
  <c r="N381" i="1"/>
  <c r="K381" i="1"/>
  <c r="J381" i="1"/>
  <c r="G381" i="1"/>
  <c r="F381" i="1"/>
  <c r="C381" i="1"/>
  <c r="B381" i="1"/>
  <c r="O380" i="1"/>
  <c r="N380" i="1"/>
  <c r="K380" i="1"/>
  <c r="J380" i="1"/>
  <c r="G380" i="1"/>
  <c r="F380" i="1"/>
  <c r="C380" i="1"/>
  <c r="B380" i="1"/>
  <c r="O379" i="1"/>
  <c r="N379" i="1"/>
  <c r="K379" i="1"/>
  <c r="J379" i="1"/>
  <c r="G379" i="1"/>
  <c r="F379" i="1"/>
  <c r="C379" i="1"/>
  <c r="B379" i="1"/>
  <c r="O378" i="1"/>
  <c r="N378" i="1"/>
  <c r="K378" i="1"/>
  <c r="J378" i="1"/>
  <c r="G378" i="1"/>
  <c r="F378" i="1"/>
  <c r="C378" i="1"/>
  <c r="B378" i="1"/>
  <c r="O377" i="1"/>
  <c r="N377" i="1"/>
  <c r="K377" i="1"/>
  <c r="J377" i="1"/>
  <c r="G377" i="1"/>
  <c r="F377" i="1"/>
  <c r="C377" i="1"/>
  <c r="B377" i="1"/>
  <c r="N376" i="1"/>
  <c r="J376" i="1"/>
  <c r="F376" i="1"/>
  <c r="B376" i="1"/>
  <c r="O368" i="1"/>
  <c r="N368" i="1"/>
  <c r="P369" i="1" s="1"/>
  <c r="K368" i="1"/>
  <c r="J368" i="1"/>
  <c r="L369" i="1" s="1"/>
  <c r="G368" i="1"/>
  <c r="F368" i="1"/>
  <c r="H369" i="1" s="1"/>
  <c r="C368" i="1"/>
  <c r="B368" i="1"/>
  <c r="D369" i="1" s="1"/>
  <c r="O366" i="1"/>
  <c r="N366" i="1"/>
  <c r="K366" i="1"/>
  <c r="J366" i="1"/>
  <c r="G366" i="1"/>
  <c r="F366" i="1"/>
  <c r="C366" i="1"/>
  <c r="B366" i="1"/>
  <c r="O364" i="1"/>
  <c r="N364" i="1"/>
  <c r="P365" i="1" s="1"/>
  <c r="K364" i="1"/>
  <c r="J364" i="1"/>
  <c r="L365" i="1" s="1"/>
  <c r="G364" i="1"/>
  <c r="F364" i="1"/>
  <c r="H365" i="1" s="1"/>
  <c r="C364" i="1"/>
  <c r="B364" i="1"/>
  <c r="D365" i="1" s="1"/>
  <c r="O362" i="1"/>
  <c r="N362" i="1"/>
  <c r="P363" i="1" s="1"/>
  <c r="K362" i="1"/>
  <c r="J362" i="1"/>
  <c r="L363" i="1" s="1"/>
  <c r="G362" i="1"/>
  <c r="F362" i="1"/>
  <c r="H363" i="1" s="1"/>
  <c r="C362" i="1"/>
  <c r="B362" i="1"/>
  <c r="D363" i="1" s="1"/>
  <c r="O360" i="1"/>
  <c r="N360" i="1"/>
  <c r="P361" i="1" s="1"/>
  <c r="K360" i="1"/>
  <c r="J360" i="1"/>
  <c r="L361" i="1" s="1"/>
  <c r="G360" i="1"/>
  <c r="F360" i="1"/>
  <c r="H361" i="1" s="1"/>
  <c r="C360" i="1"/>
  <c r="B360" i="1"/>
  <c r="D361" i="1" s="1"/>
  <c r="O358" i="1"/>
  <c r="N358" i="1"/>
  <c r="P359" i="1" s="1"/>
  <c r="K358" i="1"/>
  <c r="J358" i="1"/>
  <c r="L359" i="1" s="1"/>
  <c r="G358" i="1"/>
  <c r="F358" i="1"/>
  <c r="H359" i="1" s="1"/>
  <c r="C358" i="1"/>
  <c r="B358" i="1"/>
  <c r="D359" i="1" s="1"/>
  <c r="O356" i="1"/>
  <c r="N356" i="1"/>
  <c r="P357" i="1" s="1"/>
  <c r="K356" i="1"/>
  <c r="J356" i="1"/>
  <c r="L357" i="1" s="1"/>
  <c r="G356" i="1"/>
  <c r="F356" i="1"/>
  <c r="H357" i="1" s="1"/>
  <c r="C356" i="1"/>
  <c r="B356" i="1"/>
  <c r="D357" i="1" s="1"/>
  <c r="O354" i="1"/>
  <c r="N354" i="1"/>
  <c r="P355" i="1" s="1"/>
  <c r="K354" i="1"/>
  <c r="J354" i="1"/>
  <c r="L355" i="1" s="1"/>
  <c r="G354" i="1"/>
  <c r="F354" i="1"/>
  <c r="H355" i="1" s="1"/>
  <c r="C354" i="1"/>
  <c r="B354" i="1"/>
  <c r="D355" i="1" s="1"/>
  <c r="O352" i="1"/>
  <c r="N352" i="1"/>
  <c r="K352" i="1"/>
  <c r="J352" i="1"/>
  <c r="G352" i="1"/>
  <c r="F352" i="1"/>
  <c r="C352" i="1"/>
  <c r="B352" i="1"/>
  <c r="O351" i="1"/>
  <c r="N351" i="1"/>
  <c r="K351" i="1"/>
  <c r="J351" i="1"/>
  <c r="G351" i="1"/>
  <c r="F351" i="1"/>
  <c r="C351" i="1"/>
  <c r="B351" i="1"/>
  <c r="O350" i="1"/>
  <c r="N350" i="1"/>
  <c r="K350" i="1"/>
  <c r="J350" i="1"/>
  <c r="G350" i="1"/>
  <c r="F350" i="1"/>
  <c r="C350" i="1"/>
  <c r="B350" i="1"/>
  <c r="O349" i="1"/>
  <c r="N349" i="1"/>
  <c r="K349" i="1"/>
  <c r="J349" i="1"/>
  <c r="G349" i="1"/>
  <c r="F349" i="1"/>
  <c r="C349" i="1"/>
  <c r="B349" i="1"/>
  <c r="O348" i="1"/>
  <c r="N348" i="1"/>
  <c r="K348" i="1"/>
  <c r="J348" i="1"/>
  <c r="G348" i="1"/>
  <c r="F348" i="1"/>
  <c r="C348" i="1"/>
  <c r="B348" i="1"/>
  <c r="O347" i="1"/>
  <c r="N347" i="1"/>
  <c r="K347" i="1"/>
  <c r="J347" i="1"/>
  <c r="G347" i="1"/>
  <c r="F347" i="1"/>
  <c r="C347" i="1"/>
  <c r="B347" i="1"/>
  <c r="O346" i="1"/>
  <c r="N346" i="1"/>
  <c r="K346" i="1"/>
  <c r="J346" i="1"/>
  <c r="G346" i="1"/>
  <c r="F346" i="1"/>
  <c r="C346" i="1"/>
  <c r="B346" i="1"/>
  <c r="O345" i="1"/>
  <c r="N345" i="1"/>
  <c r="K345" i="1"/>
  <c r="J345" i="1"/>
  <c r="G345" i="1"/>
  <c r="F345" i="1"/>
  <c r="C345" i="1"/>
  <c r="B345" i="1"/>
  <c r="N344" i="1"/>
  <c r="J344" i="1"/>
  <c r="F344" i="1"/>
  <c r="B344" i="1"/>
  <c r="O342" i="1"/>
  <c r="N342" i="1"/>
  <c r="K342" i="1"/>
  <c r="J342" i="1"/>
  <c r="G342" i="1"/>
  <c r="F342" i="1"/>
  <c r="C342" i="1"/>
  <c r="B342" i="1"/>
  <c r="O341" i="1"/>
  <c r="N341" i="1"/>
  <c r="K341" i="1"/>
  <c r="J341" i="1"/>
  <c r="G341" i="1"/>
  <c r="F341" i="1"/>
  <c r="C341" i="1"/>
  <c r="B341" i="1"/>
  <c r="O340" i="1"/>
  <c r="N340" i="1"/>
  <c r="K340" i="1"/>
  <c r="J340" i="1"/>
  <c r="G340" i="1"/>
  <c r="F340" i="1"/>
  <c r="C340" i="1"/>
  <c r="B340" i="1"/>
  <c r="O339" i="1"/>
  <c r="N339" i="1"/>
  <c r="K339" i="1"/>
  <c r="J339" i="1"/>
  <c r="G339" i="1"/>
  <c r="F339" i="1"/>
  <c r="C339" i="1"/>
  <c r="B339" i="1"/>
  <c r="O338" i="1"/>
  <c r="N338" i="1"/>
  <c r="K338" i="1"/>
  <c r="J338" i="1"/>
  <c r="G338" i="1"/>
  <c r="F338" i="1"/>
  <c r="C338" i="1"/>
  <c r="B338" i="1"/>
  <c r="O337" i="1"/>
  <c r="N337" i="1"/>
  <c r="K337" i="1"/>
  <c r="J337" i="1"/>
  <c r="G337" i="1"/>
  <c r="F337" i="1"/>
  <c r="C337" i="1"/>
  <c r="B337" i="1"/>
  <c r="O336" i="1"/>
  <c r="N336" i="1"/>
  <c r="K336" i="1"/>
  <c r="J336" i="1"/>
  <c r="G336" i="1"/>
  <c r="F336" i="1"/>
  <c r="C336" i="1"/>
  <c r="B336" i="1"/>
  <c r="O335" i="1"/>
  <c r="N335" i="1"/>
  <c r="K335" i="1"/>
  <c r="J335" i="1"/>
  <c r="G335" i="1"/>
  <c r="F335" i="1"/>
  <c r="C335" i="1"/>
  <c r="B335" i="1"/>
  <c r="N334" i="1"/>
  <c r="J334" i="1"/>
  <c r="F334" i="1"/>
  <c r="B334" i="1"/>
  <c r="O332" i="1"/>
  <c r="N332" i="1"/>
  <c r="K332" i="1"/>
  <c r="J332" i="1"/>
  <c r="G332" i="1"/>
  <c r="F332" i="1"/>
  <c r="C332" i="1"/>
  <c r="B332" i="1"/>
  <c r="O331" i="1"/>
  <c r="N331" i="1"/>
  <c r="K331" i="1"/>
  <c r="J331" i="1"/>
  <c r="G331" i="1"/>
  <c r="F331" i="1"/>
  <c r="C331" i="1"/>
  <c r="B331" i="1"/>
  <c r="O330" i="1"/>
  <c r="N330" i="1"/>
  <c r="K330" i="1"/>
  <c r="J330" i="1"/>
  <c r="G330" i="1"/>
  <c r="F330" i="1"/>
  <c r="C330" i="1"/>
  <c r="B330" i="1"/>
  <c r="O329" i="1"/>
  <c r="N329" i="1"/>
  <c r="K329" i="1"/>
  <c r="J329" i="1"/>
  <c r="G329" i="1"/>
  <c r="F329" i="1"/>
  <c r="C329" i="1"/>
  <c r="B329" i="1"/>
  <c r="O328" i="1"/>
  <c r="N328" i="1"/>
  <c r="K328" i="1"/>
  <c r="J328" i="1"/>
  <c r="G328" i="1"/>
  <c r="F328" i="1"/>
  <c r="C328" i="1"/>
  <c r="B328" i="1"/>
  <c r="O327" i="1"/>
  <c r="N327" i="1"/>
  <c r="K327" i="1"/>
  <c r="J327" i="1"/>
  <c r="G327" i="1"/>
  <c r="F327" i="1"/>
  <c r="C327" i="1"/>
  <c r="B327" i="1"/>
  <c r="O326" i="1"/>
  <c r="N326" i="1"/>
  <c r="K326" i="1"/>
  <c r="J326" i="1"/>
  <c r="G326" i="1"/>
  <c r="F326" i="1"/>
  <c r="C326" i="1"/>
  <c r="B326" i="1"/>
  <c r="O325" i="1"/>
  <c r="N325" i="1"/>
  <c r="K325" i="1"/>
  <c r="J325" i="1"/>
  <c r="G325" i="1"/>
  <c r="F325" i="1"/>
  <c r="C325" i="1"/>
  <c r="B325" i="1"/>
  <c r="N324" i="1"/>
  <c r="J324" i="1"/>
  <c r="F324" i="1"/>
  <c r="B324" i="1"/>
  <c r="O322" i="1"/>
  <c r="N322" i="1"/>
  <c r="K322" i="1"/>
  <c r="J322" i="1"/>
  <c r="G322" i="1"/>
  <c r="F322" i="1"/>
  <c r="C322" i="1"/>
  <c r="B322" i="1"/>
  <c r="O321" i="1"/>
  <c r="N321" i="1"/>
  <c r="K321" i="1"/>
  <c r="J321" i="1"/>
  <c r="G321" i="1"/>
  <c r="F321" i="1"/>
  <c r="C321" i="1"/>
  <c r="B321" i="1"/>
  <c r="O320" i="1"/>
  <c r="N320" i="1"/>
  <c r="K320" i="1"/>
  <c r="J320" i="1"/>
  <c r="G320" i="1"/>
  <c r="F320" i="1"/>
  <c r="C320" i="1"/>
  <c r="B320" i="1"/>
  <c r="O319" i="1"/>
  <c r="N319" i="1"/>
  <c r="K319" i="1"/>
  <c r="J319" i="1"/>
  <c r="G319" i="1"/>
  <c r="F319" i="1"/>
  <c r="C319" i="1"/>
  <c r="B319" i="1"/>
  <c r="O318" i="1"/>
  <c r="N318" i="1"/>
  <c r="K318" i="1"/>
  <c r="J318" i="1"/>
  <c r="G318" i="1"/>
  <c r="F318" i="1"/>
  <c r="C318" i="1"/>
  <c r="B318" i="1"/>
  <c r="O317" i="1"/>
  <c r="N317" i="1"/>
  <c r="K317" i="1"/>
  <c r="J317" i="1"/>
  <c r="G317" i="1"/>
  <c r="F317" i="1"/>
  <c r="C317" i="1"/>
  <c r="B317" i="1"/>
  <c r="O316" i="1"/>
  <c r="N316" i="1"/>
  <c r="K316" i="1"/>
  <c r="J316" i="1"/>
  <c r="G316" i="1"/>
  <c r="F316" i="1"/>
  <c r="C316" i="1"/>
  <c r="B316" i="1"/>
  <c r="O315" i="1"/>
  <c r="N315" i="1"/>
  <c r="K315" i="1"/>
  <c r="J315" i="1"/>
  <c r="G315" i="1"/>
  <c r="F315" i="1"/>
  <c r="C315" i="1"/>
  <c r="B315" i="1"/>
  <c r="N314" i="1"/>
  <c r="J314" i="1"/>
  <c r="F314" i="1"/>
  <c r="B314" i="1"/>
  <c r="O312" i="1"/>
  <c r="N312" i="1"/>
  <c r="K312" i="1"/>
  <c r="J312" i="1"/>
  <c r="G312" i="1"/>
  <c r="F312" i="1"/>
  <c r="C312" i="1"/>
  <c r="B312" i="1"/>
  <c r="O311" i="1"/>
  <c r="N311" i="1"/>
  <c r="K311" i="1"/>
  <c r="J311" i="1"/>
  <c r="G311" i="1"/>
  <c r="F311" i="1"/>
  <c r="C311" i="1"/>
  <c r="B311" i="1"/>
  <c r="O310" i="1"/>
  <c r="N310" i="1"/>
  <c r="K310" i="1"/>
  <c r="J310" i="1"/>
  <c r="G310" i="1"/>
  <c r="F310" i="1"/>
  <c r="C310" i="1"/>
  <c r="B310" i="1"/>
  <c r="O309" i="1"/>
  <c r="N309" i="1"/>
  <c r="K309" i="1"/>
  <c r="J309" i="1"/>
  <c r="G309" i="1"/>
  <c r="F309" i="1"/>
  <c r="C309" i="1"/>
  <c r="B309" i="1"/>
  <c r="O308" i="1"/>
  <c r="N308" i="1"/>
  <c r="K308" i="1"/>
  <c r="J308" i="1"/>
  <c r="G308" i="1"/>
  <c r="F308" i="1"/>
  <c r="C308" i="1"/>
  <c r="B308" i="1"/>
  <c r="O307" i="1"/>
  <c r="N307" i="1"/>
  <c r="K307" i="1"/>
  <c r="J307" i="1"/>
  <c r="G307" i="1"/>
  <c r="F307" i="1"/>
  <c r="C307" i="1"/>
  <c r="B307" i="1"/>
  <c r="O306" i="1"/>
  <c r="N306" i="1"/>
  <c r="K306" i="1"/>
  <c r="J306" i="1"/>
  <c r="G306" i="1"/>
  <c r="F306" i="1"/>
  <c r="C306" i="1"/>
  <c r="B306" i="1"/>
  <c r="O305" i="1"/>
  <c r="N305" i="1"/>
  <c r="K305" i="1"/>
  <c r="J305" i="1"/>
  <c r="G305" i="1"/>
  <c r="F305" i="1"/>
  <c r="C305" i="1"/>
  <c r="B305" i="1"/>
  <c r="N304" i="1"/>
  <c r="J304" i="1"/>
  <c r="F304" i="1"/>
  <c r="B304" i="1"/>
  <c r="O302" i="1"/>
  <c r="N302" i="1"/>
  <c r="K302" i="1"/>
  <c r="J302" i="1"/>
  <c r="G302" i="1"/>
  <c r="F302" i="1"/>
  <c r="C302" i="1"/>
  <c r="B302" i="1"/>
  <c r="O301" i="1"/>
  <c r="N301" i="1"/>
  <c r="K301" i="1"/>
  <c r="J301" i="1"/>
  <c r="G301" i="1"/>
  <c r="F301" i="1"/>
  <c r="C301" i="1"/>
  <c r="B301" i="1"/>
  <c r="O300" i="1"/>
  <c r="N300" i="1"/>
  <c r="K300" i="1"/>
  <c r="J300" i="1"/>
  <c r="G300" i="1"/>
  <c r="F300" i="1"/>
  <c r="C300" i="1"/>
  <c r="B300" i="1"/>
  <c r="O299" i="1"/>
  <c r="N299" i="1"/>
  <c r="K299" i="1"/>
  <c r="J299" i="1"/>
  <c r="G299" i="1"/>
  <c r="F299" i="1"/>
  <c r="C299" i="1"/>
  <c r="B299" i="1"/>
  <c r="O298" i="1"/>
  <c r="N298" i="1"/>
  <c r="K298" i="1"/>
  <c r="J298" i="1"/>
  <c r="G298" i="1"/>
  <c r="F298" i="1"/>
  <c r="C298" i="1"/>
  <c r="B298" i="1"/>
  <c r="O297" i="1"/>
  <c r="N297" i="1"/>
  <c r="K297" i="1"/>
  <c r="J297" i="1"/>
  <c r="G297" i="1"/>
  <c r="F297" i="1"/>
  <c r="C297" i="1"/>
  <c r="B297" i="1"/>
  <c r="O296" i="1"/>
  <c r="N296" i="1"/>
  <c r="K296" i="1"/>
  <c r="J296" i="1"/>
  <c r="G296" i="1"/>
  <c r="F296" i="1"/>
  <c r="C296" i="1"/>
  <c r="B296" i="1"/>
  <c r="O295" i="1"/>
  <c r="N295" i="1"/>
  <c r="K295" i="1"/>
  <c r="J295" i="1"/>
  <c r="G295" i="1"/>
  <c r="F295" i="1"/>
  <c r="C295" i="1"/>
  <c r="B295" i="1"/>
  <c r="N294" i="1"/>
  <c r="J294" i="1"/>
  <c r="F294" i="1"/>
  <c r="B294" i="1"/>
  <c r="O292" i="1"/>
  <c r="N292" i="1"/>
  <c r="K292" i="1"/>
  <c r="J292" i="1"/>
  <c r="G292" i="1"/>
  <c r="F292" i="1"/>
  <c r="C292" i="1"/>
  <c r="B292" i="1"/>
  <c r="O291" i="1"/>
  <c r="N291" i="1"/>
  <c r="K291" i="1"/>
  <c r="J291" i="1"/>
  <c r="G291" i="1"/>
  <c r="F291" i="1"/>
  <c r="C291" i="1"/>
  <c r="B291" i="1"/>
  <c r="O290" i="1"/>
  <c r="N290" i="1"/>
  <c r="K290" i="1"/>
  <c r="J290" i="1"/>
  <c r="G290" i="1"/>
  <c r="F290" i="1"/>
  <c r="C290" i="1"/>
  <c r="B290" i="1"/>
  <c r="O289" i="1"/>
  <c r="N289" i="1"/>
  <c r="K289" i="1"/>
  <c r="J289" i="1"/>
  <c r="G289" i="1"/>
  <c r="F289" i="1"/>
  <c r="C289" i="1"/>
  <c r="B289" i="1"/>
  <c r="O288" i="1"/>
  <c r="N288" i="1"/>
  <c r="K288" i="1"/>
  <c r="J288" i="1"/>
  <c r="G288" i="1"/>
  <c r="F288" i="1"/>
  <c r="C288" i="1"/>
  <c r="B288" i="1"/>
  <c r="O287" i="1"/>
  <c r="N287" i="1"/>
  <c r="K287" i="1"/>
  <c r="J287" i="1"/>
  <c r="G287" i="1"/>
  <c r="F287" i="1"/>
  <c r="C287" i="1"/>
  <c r="B287" i="1"/>
  <c r="O286" i="1"/>
  <c r="N286" i="1"/>
  <c r="K286" i="1"/>
  <c r="J286" i="1"/>
  <c r="G286" i="1"/>
  <c r="F286" i="1"/>
  <c r="C286" i="1"/>
  <c r="B286" i="1"/>
  <c r="O285" i="1"/>
  <c r="N285" i="1"/>
  <c r="K285" i="1"/>
  <c r="J285" i="1"/>
  <c r="G285" i="1"/>
  <c r="F285" i="1"/>
  <c r="C285" i="1"/>
  <c r="B285" i="1"/>
  <c r="N284" i="1"/>
  <c r="J284" i="1"/>
  <c r="F284" i="1"/>
  <c r="B284" i="1"/>
  <c r="G276" i="1"/>
  <c r="F276" i="1"/>
  <c r="H277" i="1" s="1"/>
  <c r="C276" i="1"/>
  <c r="B276" i="1"/>
  <c r="D277" i="1" s="1"/>
  <c r="G274" i="1"/>
  <c r="F274" i="1"/>
  <c r="H275" i="1" s="1"/>
  <c r="C274" i="1"/>
  <c r="B274" i="1"/>
  <c r="D275" i="1" s="1"/>
  <c r="G272" i="1"/>
  <c r="F272" i="1"/>
  <c r="H273" i="1" s="1"/>
  <c r="C272" i="1"/>
  <c r="B272" i="1"/>
  <c r="D273" i="1" s="1"/>
  <c r="G270" i="1"/>
  <c r="F270" i="1"/>
  <c r="H271" i="1" s="1"/>
  <c r="C270" i="1"/>
  <c r="B270" i="1"/>
  <c r="D271" i="1" s="1"/>
  <c r="G268" i="1"/>
  <c r="F268" i="1"/>
  <c r="H269" i="1" s="1"/>
  <c r="C268" i="1"/>
  <c r="B268" i="1"/>
  <c r="D269" i="1" s="1"/>
  <c r="G266" i="1"/>
  <c r="F266" i="1"/>
  <c r="C266" i="1"/>
  <c r="B266" i="1"/>
  <c r="G264" i="1"/>
  <c r="F264" i="1"/>
  <c r="H265" i="1" s="1"/>
  <c r="C264" i="1"/>
  <c r="B264" i="1"/>
  <c r="D265" i="1" s="1"/>
  <c r="G262" i="1"/>
  <c r="F262" i="1"/>
  <c r="H263" i="1" s="1"/>
  <c r="C262" i="1"/>
  <c r="B262" i="1"/>
  <c r="D263" i="1" s="1"/>
  <c r="G260" i="1"/>
  <c r="F260" i="1"/>
  <c r="C260" i="1"/>
  <c r="B260" i="1"/>
  <c r="G259" i="1"/>
  <c r="F259" i="1"/>
  <c r="C259" i="1"/>
  <c r="B259" i="1"/>
  <c r="G258" i="1"/>
  <c r="F258" i="1"/>
  <c r="C258" i="1"/>
  <c r="B258" i="1"/>
  <c r="G257" i="1"/>
  <c r="F257" i="1"/>
  <c r="C257" i="1"/>
  <c r="B257" i="1"/>
  <c r="G256" i="1"/>
  <c r="F256" i="1"/>
  <c r="C256" i="1"/>
  <c r="B256" i="1"/>
  <c r="G255" i="1"/>
  <c r="F255" i="1"/>
  <c r="C255" i="1"/>
  <c r="B255" i="1"/>
  <c r="G254" i="1"/>
  <c r="F254" i="1"/>
  <c r="C254" i="1"/>
  <c r="B254" i="1"/>
  <c r="G253" i="1"/>
  <c r="F253" i="1"/>
  <c r="C253" i="1"/>
  <c r="B253" i="1"/>
  <c r="F252" i="1"/>
  <c r="B252" i="1"/>
  <c r="G250" i="1"/>
  <c r="F250" i="1"/>
  <c r="C250" i="1"/>
  <c r="B250" i="1"/>
  <c r="G249" i="1"/>
  <c r="F249" i="1"/>
  <c r="C249" i="1"/>
  <c r="B249" i="1"/>
  <c r="G248" i="1"/>
  <c r="F248" i="1"/>
  <c r="C248" i="1"/>
  <c r="B248" i="1"/>
  <c r="G247" i="1"/>
  <c r="F247" i="1"/>
  <c r="C247" i="1"/>
  <c r="B247" i="1"/>
  <c r="G246" i="1"/>
  <c r="F246" i="1"/>
  <c r="C246" i="1"/>
  <c r="B246" i="1"/>
  <c r="G245" i="1"/>
  <c r="F245" i="1"/>
  <c r="C245" i="1"/>
  <c r="B245" i="1"/>
  <c r="G244" i="1"/>
  <c r="F244" i="1"/>
  <c r="C244" i="1"/>
  <c r="B244" i="1"/>
  <c r="G243" i="1"/>
  <c r="F243" i="1"/>
  <c r="C243" i="1"/>
  <c r="B243" i="1"/>
  <c r="F242" i="1"/>
  <c r="B242" i="1"/>
  <c r="G240" i="1"/>
  <c r="F240" i="1"/>
  <c r="C240" i="1"/>
  <c r="B240" i="1"/>
  <c r="G239" i="1"/>
  <c r="F239" i="1"/>
  <c r="C239" i="1"/>
  <c r="B239" i="1"/>
  <c r="G238" i="1"/>
  <c r="F238" i="1"/>
  <c r="C238" i="1"/>
  <c r="B238" i="1"/>
  <c r="G237" i="1"/>
  <c r="F237" i="1"/>
  <c r="C237" i="1"/>
  <c r="B237" i="1"/>
  <c r="G236" i="1"/>
  <c r="F236" i="1"/>
  <c r="C236" i="1"/>
  <c r="B236" i="1"/>
  <c r="G235" i="1"/>
  <c r="F235" i="1"/>
  <c r="C235" i="1"/>
  <c r="B235" i="1"/>
  <c r="G234" i="1"/>
  <c r="F234" i="1"/>
  <c r="C234" i="1"/>
  <c r="B234" i="1"/>
  <c r="G233" i="1"/>
  <c r="F233" i="1"/>
  <c r="C233" i="1"/>
  <c r="B233" i="1"/>
  <c r="F232" i="1"/>
  <c r="B232" i="1"/>
  <c r="G230" i="1"/>
  <c r="F230" i="1"/>
  <c r="C230" i="1"/>
  <c r="B230" i="1"/>
  <c r="G229" i="1"/>
  <c r="F229" i="1"/>
  <c r="C229" i="1"/>
  <c r="B229" i="1"/>
  <c r="G228" i="1"/>
  <c r="F228" i="1"/>
  <c r="C228" i="1"/>
  <c r="B228" i="1"/>
  <c r="G227" i="1"/>
  <c r="F227" i="1"/>
  <c r="C227" i="1"/>
  <c r="B227" i="1"/>
  <c r="G226" i="1"/>
  <c r="F226" i="1"/>
  <c r="C226" i="1"/>
  <c r="B226" i="1"/>
  <c r="G225" i="1"/>
  <c r="F225" i="1"/>
  <c r="C225" i="1"/>
  <c r="B225" i="1"/>
  <c r="G224" i="1"/>
  <c r="F224" i="1"/>
  <c r="C224" i="1"/>
  <c r="B224" i="1"/>
  <c r="G223" i="1"/>
  <c r="F223" i="1"/>
  <c r="C223" i="1"/>
  <c r="B223" i="1"/>
  <c r="F222" i="1"/>
  <c r="B222" i="1"/>
  <c r="G220" i="1"/>
  <c r="F220" i="1"/>
  <c r="C220" i="1"/>
  <c r="B220" i="1"/>
  <c r="G219" i="1"/>
  <c r="F219" i="1"/>
  <c r="C219" i="1"/>
  <c r="B219" i="1"/>
  <c r="G218" i="1"/>
  <c r="F218" i="1"/>
  <c r="C218" i="1"/>
  <c r="B218" i="1"/>
  <c r="G217" i="1"/>
  <c r="F217" i="1"/>
  <c r="C217" i="1"/>
  <c r="B217" i="1"/>
  <c r="G216" i="1"/>
  <c r="F216" i="1"/>
  <c r="C216" i="1"/>
  <c r="B216" i="1"/>
  <c r="G215" i="1"/>
  <c r="F215" i="1"/>
  <c r="C215" i="1"/>
  <c r="B215" i="1"/>
  <c r="G214" i="1"/>
  <c r="F214" i="1"/>
  <c r="C214" i="1"/>
  <c r="B214" i="1"/>
  <c r="G213" i="1"/>
  <c r="F213" i="1"/>
  <c r="C213" i="1"/>
  <c r="B213" i="1"/>
  <c r="F212" i="1"/>
  <c r="B212" i="1"/>
  <c r="G210" i="1"/>
  <c r="F210" i="1"/>
  <c r="C210" i="1"/>
  <c r="B210" i="1"/>
  <c r="G209" i="1"/>
  <c r="F209" i="1"/>
  <c r="C209" i="1"/>
  <c r="B209" i="1"/>
  <c r="G208" i="1"/>
  <c r="F208" i="1"/>
  <c r="C208" i="1"/>
  <c r="B208" i="1"/>
  <c r="G207" i="1"/>
  <c r="F207" i="1"/>
  <c r="C207" i="1"/>
  <c r="B207" i="1"/>
  <c r="G206" i="1"/>
  <c r="F206" i="1"/>
  <c r="C206" i="1"/>
  <c r="B206" i="1"/>
  <c r="G205" i="1"/>
  <c r="F205" i="1"/>
  <c r="C205" i="1"/>
  <c r="B205" i="1"/>
  <c r="G204" i="1"/>
  <c r="F204" i="1"/>
  <c r="C204" i="1"/>
  <c r="B204" i="1"/>
  <c r="G203" i="1"/>
  <c r="F203" i="1"/>
  <c r="C203" i="1"/>
  <c r="B203" i="1"/>
  <c r="F202" i="1"/>
  <c r="B202" i="1"/>
  <c r="G200" i="1"/>
  <c r="F200" i="1"/>
  <c r="C200" i="1"/>
  <c r="B200" i="1"/>
  <c r="G199" i="1"/>
  <c r="F199" i="1"/>
  <c r="C199" i="1"/>
  <c r="B199" i="1"/>
  <c r="G198" i="1"/>
  <c r="F198" i="1"/>
  <c r="C198" i="1"/>
  <c r="B198" i="1"/>
  <c r="G197" i="1"/>
  <c r="F197" i="1"/>
  <c r="C197" i="1"/>
  <c r="B197" i="1"/>
  <c r="G196" i="1"/>
  <c r="F196" i="1"/>
  <c r="C196" i="1"/>
  <c r="B196" i="1"/>
  <c r="G195" i="1"/>
  <c r="F195" i="1"/>
  <c r="C195" i="1"/>
  <c r="B195" i="1"/>
  <c r="G194" i="1"/>
  <c r="F194" i="1"/>
  <c r="C194" i="1"/>
  <c r="B194" i="1"/>
  <c r="G193" i="1"/>
  <c r="F193" i="1"/>
  <c r="C193" i="1"/>
  <c r="B193" i="1"/>
  <c r="F192" i="1"/>
  <c r="B192" i="1"/>
  <c r="G187" i="1"/>
  <c r="F187" i="1"/>
  <c r="H188" i="1" s="1"/>
  <c r="C187" i="1"/>
  <c r="B187" i="1"/>
  <c r="D188" i="1" s="1"/>
  <c r="G185" i="1"/>
  <c r="F185" i="1"/>
  <c r="H186" i="1" s="1"/>
  <c r="C185" i="1"/>
  <c r="B185" i="1"/>
  <c r="D186" i="1" s="1"/>
  <c r="G183" i="1"/>
  <c r="F183" i="1"/>
  <c r="H184" i="1" s="1"/>
  <c r="C183" i="1"/>
  <c r="B183" i="1"/>
  <c r="D184" i="1" s="1"/>
  <c r="G181" i="1"/>
  <c r="F181" i="1"/>
  <c r="H182" i="1" s="1"/>
  <c r="C181" i="1"/>
  <c r="B181" i="1"/>
  <c r="D182" i="1" s="1"/>
  <c r="G179" i="1"/>
  <c r="F179" i="1"/>
  <c r="H180" i="1" s="1"/>
  <c r="C179" i="1"/>
  <c r="B179" i="1"/>
  <c r="D180" i="1" s="1"/>
  <c r="G177" i="1"/>
  <c r="F177" i="1"/>
  <c r="H178" i="1" s="1"/>
  <c r="C177" i="1"/>
  <c r="B177" i="1"/>
  <c r="D178" i="1" s="1"/>
  <c r="G175" i="1"/>
  <c r="F175" i="1"/>
  <c r="H176" i="1" s="1"/>
  <c r="C175" i="1"/>
  <c r="B175" i="1"/>
  <c r="D176" i="1" s="1"/>
  <c r="G173" i="1"/>
  <c r="F173" i="1"/>
  <c r="H174" i="1" s="1"/>
  <c r="C173" i="1"/>
  <c r="B173" i="1"/>
  <c r="D174" i="1" s="1"/>
  <c r="G171" i="1"/>
  <c r="F171" i="1"/>
  <c r="C171" i="1"/>
  <c r="B171" i="1"/>
  <c r="G170" i="1"/>
  <c r="F170" i="1"/>
  <c r="C170" i="1"/>
  <c r="B170" i="1"/>
  <c r="G169" i="1"/>
  <c r="F169" i="1"/>
  <c r="C169" i="1"/>
  <c r="B169" i="1"/>
  <c r="G168" i="1"/>
  <c r="F168" i="1"/>
  <c r="C168" i="1"/>
  <c r="B168" i="1"/>
  <c r="G167" i="1"/>
  <c r="F167" i="1"/>
  <c r="C167" i="1"/>
  <c r="B167" i="1"/>
  <c r="G166" i="1"/>
  <c r="F166" i="1"/>
  <c r="C166" i="1"/>
  <c r="B166" i="1"/>
  <c r="G165" i="1"/>
  <c r="F165" i="1"/>
  <c r="C165" i="1"/>
  <c r="B165" i="1"/>
  <c r="G164" i="1"/>
  <c r="F164" i="1"/>
  <c r="C164" i="1"/>
  <c r="B164" i="1"/>
  <c r="F163" i="1"/>
  <c r="B163" i="1"/>
  <c r="G161" i="1"/>
  <c r="F161" i="1"/>
  <c r="C161" i="1"/>
  <c r="B161" i="1"/>
  <c r="G160" i="1"/>
  <c r="F160" i="1"/>
  <c r="C160" i="1"/>
  <c r="B160" i="1"/>
  <c r="G159" i="1"/>
  <c r="F159" i="1"/>
  <c r="C159" i="1"/>
  <c r="B159" i="1"/>
  <c r="G158" i="1"/>
  <c r="F158" i="1"/>
  <c r="C158" i="1"/>
  <c r="B158" i="1"/>
  <c r="G157" i="1"/>
  <c r="F157" i="1"/>
  <c r="C157" i="1"/>
  <c r="B157" i="1"/>
  <c r="G156" i="1"/>
  <c r="F156" i="1"/>
  <c r="C156" i="1"/>
  <c r="B156" i="1"/>
  <c r="G155" i="1"/>
  <c r="F155" i="1"/>
  <c r="C155" i="1"/>
  <c r="B155" i="1"/>
  <c r="G154" i="1"/>
  <c r="F154" i="1"/>
  <c r="C154" i="1"/>
  <c r="B154" i="1"/>
  <c r="F153" i="1"/>
  <c r="B153" i="1"/>
  <c r="G151" i="1"/>
  <c r="F151" i="1"/>
  <c r="C151" i="1"/>
  <c r="B151" i="1"/>
  <c r="G150" i="1"/>
  <c r="F150" i="1"/>
  <c r="C150" i="1"/>
  <c r="B150" i="1"/>
  <c r="G149" i="1"/>
  <c r="F149" i="1"/>
  <c r="C149" i="1"/>
  <c r="B149" i="1"/>
  <c r="G148" i="1"/>
  <c r="F148" i="1"/>
  <c r="C148" i="1"/>
  <c r="B148" i="1"/>
  <c r="G147" i="1"/>
  <c r="F147" i="1"/>
  <c r="C147" i="1"/>
  <c r="B147" i="1"/>
  <c r="G146" i="1"/>
  <c r="F146" i="1"/>
  <c r="C146" i="1"/>
  <c r="B146" i="1"/>
  <c r="G145" i="1"/>
  <c r="F145" i="1"/>
  <c r="C145" i="1"/>
  <c r="B145" i="1"/>
  <c r="G144" i="1"/>
  <c r="F144" i="1"/>
  <c r="C144" i="1"/>
  <c r="B144" i="1"/>
  <c r="F143" i="1"/>
  <c r="B143" i="1"/>
  <c r="G141" i="1"/>
  <c r="F141" i="1"/>
  <c r="C141" i="1"/>
  <c r="B141" i="1"/>
  <c r="G140" i="1"/>
  <c r="F140" i="1"/>
  <c r="C140" i="1"/>
  <c r="B140" i="1"/>
  <c r="G139" i="1"/>
  <c r="F139" i="1"/>
  <c r="C139" i="1"/>
  <c r="B139" i="1"/>
  <c r="G138" i="1"/>
  <c r="F138" i="1"/>
  <c r="C138" i="1"/>
  <c r="B138" i="1"/>
  <c r="G137" i="1"/>
  <c r="F137" i="1"/>
  <c r="C137" i="1"/>
  <c r="B137" i="1"/>
  <c r="G136" i="1"/>
  <c r="F136" i="1"/>
  <c r="C136" i="1"/>
  <c r="B136" i="1"/>
  <c r="G135" i="1"/>
  <c r="F135" i="1"/>
  <c r="C135" i="1"/>
  <c r="B135" i="1"/>
  <c r="G134" i="1"/>
  <c r="F134" i="1"/>
  <c r="C134" i="1"/>
  <c r="B134" i="1"/>
  <c r="F133" i="1"/>
  <c r="B133" i="1"/>
  <c r="G131" i="1"/>
  <c r="F131" i="1"/>
  <c r="C131" i="1"/>
  <c r="B131" i="1"/>
  <c r="G130" i="1"/>
  <c r="F130" i="1"/>
  <c r="C130" i="1"/>
  <c r="B130" i="1"/>
  <c r="G129" i="1"/>
  <c r="F129" i="1"/>
  <c r="C129" i="1"/>
  <c r="B129" i="1"/>
  <c r="G128" i="1"/>
  <c r="F128" i="1"/>
  <c r="C128" i="1"/>
  <c r="B128" i="1"/>
  <c r="G127" i="1"/>
  <c r="F127" i="1"/>
  <c r="C127" i="1"/>
  <c r="B127" i="1"/>
  <c r="G126" i="1"/>
  <c r="F126" i="1"/>
  <c r="C126" i="1"/>
  <c r="B126" i="1"/>
  <c r="G125" i="1"/>
  <c r="F125" i="1"/>
  <c r="C125" i="1"/>
  <c r="B125" i="1"/>
  <c r="G124" i="1"/>
  <c r="F124" i="1"/>
  <c r="C124" i="1"/>
  <c r="B124" i="1"/>
  <c r="F123" i="1"/>
  <c r="B123" i="1"/>
  <c r="G121" i="1"/>
  <c r="F121" i="1"/>
  <c r="C121" i="1"/>
  <c r="B121" i="1"/>
  <c r="G120" i="1"/>
  <c r="F120" i="1"/>
  <c r="C120" i="1"/>
  <c r="B120" i="1"/>
  <c r="G119" i="1"/>
  <c r="F119" i="1"/>
  <c r="C119" i="1"/>
  <c r="B119" i="1"/>
  <c r="G118" i="1"/>
  <c r="F118" i="1"/>
  <c r="C118" i="1"/>
  <c r="B118" i="1"/>
  <c r="G117" i="1"/>
  <c r="F117" i="1"/>
  <c r="C117" i="1"/>
  <c r="B117" i="1"/>
  <c r="G116" i="1"/>
  <c r="F116" i="1"/>
  <c r="C116" i="1"/>
  <c r="B116" i="1"/>
  <c r="G115" i="1"/>
  <c r="F115" i="1"/>
  <c r="C115" i="1"/>
  <c r="B115" i="1"/>
  <c r="G114" i="1"/>
  <c r="F114" i="1"/>
  <c r="C114" i="1"/>
  <c r="B114" i="1"/>
  <c r="F113" i="1"/>
  <c r="B113" i="1"/>
  <c r="G111" i="1"/>
  <c r="F111" i="1"/>
  <c r="C111" i="1"/>
  <c r="B111" i="1"/>
  <c r="G110" i="1"/>
  <c r="F110" i="1"/>
  <c r="C110" i="1"/>
  <c r="B110" i="1"/>
  <c r="G109" i="1"/>
  <c r="F109" i="1"/>
  <c r="C109" i="1"/>
  <c r="B109" i="1"/>
  <c r="G108" i="1"/>
  <c r="F108" i="1"/>
  <c r="C108" i="1"/>
  <c r="B108" i="1"/>
  <c r="G107" i="1"/>
  <c r="F107" i="1"/>
  <c r="C107" i="1"/>
  <c r="B107" i="1"/>
  <c r="G106" i="1"/>
  <c r="F106" i="1"/>
  <c r="C106" i="1"/>
  <c r="B106" i="1"/>
  <c r="G105" i="1"/>
  <c r="F105" i="1"/>
  <c r="C105" i="1"/>
  <c r="B105" i="1"/>
  <c r="G104" i="1"/>
  <c r="F104" i="1"/>
  <c r="C104" i="1"/>
  <c r="B104" i="1"/>
  <c r="F103" i="1"/>
  <c r="B103" i="1"/>
  <c r="F97" i="1"/>
  <c r="F96" i="1"/>
  <c r="H97" i="1" s="1"/>
  <c r="C96" i="1"/>
  <c r="B97" i="1" s="1"/>
  <c r="B96" i="1"/>
  <c r="D95" i="1"/>
  <c r="G94" i="1"/>
  <c r="F94" i="1" a="1"/>
  <c r="F94" i="1" s="1"/>
  <c r="C94" i="1"/>
  <c r="B94" i="1"/>
  <c r="B95" i="1" s="1"/>
  <c r="F93" i="1"/>
  <c r="G92" i="1"/>
  <c r="F92" i="1"/>
  <c r="H93" i="1" s="1"/>
  <c r="C92" i="1"/>
  <c r="B92" i="1"/>
  <c r="D93" i="1" s="1"/>
  <c r="F91" i="1"/>
  <c r="G90" i="1"/>
  <c r="F90" i="1"/>
  <c r="H91" i="1" s="1"/>
  <c r="C90" i="1"/>
  <c r="B90" i="1"/>
  <c r="D91" i="1" s="1"/>
  <c r="G88" i="1"/>
  <c r="F88" i="1"/>
  <c r="H89" i="1" s="1"/>
  <c r="C88" i="1"/>
  <c r="B88" i="1"/>
  <c r="D89" i="1" s="1"/>
  <c r="G86" i="1"/>
  <c r="F86" i="1"/>
  <c r="C86" i="1"/>
  <c r="B86" i="1"/>
  <c r="D87" i="1" s="1"/>
  <c r="G84" i="1"/>
  <c r="F84" i="1"/>
  <c r="H85" i="1" s="1"/>
  <c r="C84" i="1"/>
  <c r="B84" i="1"/>
  <c r="D85" i="1" s="1"/>
  <c r="G82" i="1"/>
  <c r="F82" i="1"/>
  <c r="H83" i="1" s="1"/>
  <c r="C82" i="1"/>
  <c r="B82" i="1"/>
  <c r="D83" i="1" s="1"/>
  <c r="G80" i="1"/>
  <c r="F80" i="1"/>
  <c r="C80" i="1"/>
  <c r="B80" i="1"/>
  <c r="G79" i="1"/>
  <c r="F79" i="1"/>
  <c r="C79" i="1"/>
  <c r="B79" i="1"/>
  <c r="G78" i="1"/>
  <c r="F78" i="1"/>
  <c r="C78" i="1"/>
  <c r="B78" i="1"/>
  <c r="G77" i="1"/>
  <c r="F77" i="1"/>
  <c r="C77" i="1"/>
  <c r="B77" i="1"/>
  <c r="G76" i="1"/>
  <c r="F76" i="1"/>
  <c r="C76" i="1"/>
  <c r="B76" i="1"/>
  <c r="G75" i="1"/>
  <c r="F75" i="1"/>
  <c r="C75" i="1"/>
  <c r="B75" i="1"/>
  <c r="G74" i="1"/>
  <c r="F74" i="1"/>
  <c r="C74" i="1"/>
  <c r="B74" i="1"/>
  <c r="G73" i="1"/>
  <c r="F73" i="1"/>
  <c r="C73" i="1"/>
  <c r="B73" i="1"/>
  <c r="F72" i="1"/>
  <c r="B72" i="1"/>
  <c r="G70" i="1"/>
  <c r="F70" i="1"/>
  <c r="C70" i="1"/>
  <c r="B70" i="1"/>
  <c r="G69" i="1"/>
  <c r="F69" i="1"/>
  <c r="C69" i="1"/>
  <c r="B69" i="1"/>
  <c r="G68" i="1"/>
  <c r="F68" i="1"/>
  <c r="C68" i="1"/>
  <c r="B68" i="1"/>
  <c r="G67" i="1"/>
  <c r="F67" i="1"/>
  <c r="C67" i="1"/>
  <c r="B67" i="1"/>
  <c r="G66" i="1"/>
  <c r="F66" i="1"/>
  <c r="C66" i="1"/>
  <c r="B66" i="1"/>
  <c r="G65" i="1"/>
  <c r="F65" i="1"/>
  <c r="C65" i="1"/>
  <c r="B65" i="1"/>
  <c r="G64" i="1"/>
  <c r="F64" i="1"/>
  <c r="C64" i="1"/>
  <c r="B64" i="1"/>
  <c r="G63" i="1"/>
  <c r="F63" i="1"/>
  <c r="C63" i="1"/>
  <c r="B63" i="1"/>
  <c r="F62" i="1"/>
  <c r="B62" i="1"/>
  <c r="G60" i="1"/>
  <c r="F60" i="1"/>
  <c r="C60" i="1"/>
  <c r="B60" i="1"/>
  <c r="G59" i="1"/>
  <c r="F59" i="1"/>
  <c r="C59" i="1"/>
  <c r="B59" i="1"/>
  <c r="G58" i="1"/>
  <c r="F58" i="1"/>
  <c r="C58" i="1"/>
  <c r="B58" i="1"/>
  <c r="G57" i="1"/>
  <c r="F57" i="1"/>
  <c r="C57" i="1"/>
  <c r="B57" i="1"/>
  <c r="G56" i="1"/>
  <c r="F56" i="1"/>
  <c r="C56" i="1"/>
  <c r="B56" i="1"/>
  <c r="G55" i="1"/>
  <c r="F55" i="1"/>
  <c r="C55" i="1"/>
  <c r="B55" i="1"/>
  <c r="G54" i="1"/>
  <c r="F54" i="1"/>
  <c r="C54" i="1"/>
  <c r="B54" i="1"/>
  <c r="G53" i="1"/>
  <c r="F53" i="1"/>
  <c r="C53" i="1"/>
  <c r="B53" i="1"/>
  <c r="F52" i="1"/>
  <c r="B52" i="1"/>
  <c r="G50" i="1"/>
  <c r="F50" i="1"/>
  <c r="C50" i="1"/>
  <c r="B50" i="1"/>
  <c r="G49" i="1"/>
  <c r="F49" i="1"/>
  <c r="C49" i="1"/>
  <c r="B49" i="1"/>
  <c r="G48" i="1"/>
  <c r="F48" i="1"/>
  <c r="C48" i="1"/>
  <c r="B48" i="1"/>
  <c r="G47" i="1"/>
  <c r="F47" i="1"/>
  <c r="C47" i="1"/>
  <c r="B47" i="1"/>
  <c r="G46" i="1"/>
  <c r="F46" i="1"/>
  <c r="C46" i="1"/>
  <c r="B46" i="1"/>
  <c r="G45" i="1"/>
  <c r="F45" i="1"/>
  <c r="C45" i="1"/>
  <c r="B45" i="1"/>
  <c r="G44" i="1"/>
  <c r="F44" i="1"/>
  <c r="C44" i="1"/>
  <c r="B44" i="1"/>
  <c r="G43" i="1"/>
  <c r="F43" i="1"/>
  <c r="C43" i="1"/>
  <c r="B43" i="1"/>
  <c r="F42" i="1"/>
  <c r="B42" i="1"/>
  <c r="G40" i="1"/>
  <c r="F40" i="1"/>
  <c r="C40" i="1"/>
  <c r="B40" i="1"/>
  <c r="G39" i="1"/>
  <c r="F39" i="1"/>
  <c r="C39" i="1"/>
  <c r="B39" i="1"/>
  <c r="G38" i="1"/>
  <c r="F38" i="1"/>
  <c r="C38" i="1"/>
  <c r="B38" i="1"/>
  <c r="G37" i="1"/>
  <c r="F37" i="1"/>
  <c r="C37" i="1"/>
  <c r="B37" i="1"/>
  <c r="G36" i="1"/>
  <c r="F36" i="1"/>
  <c r="C36" i="1"/>
  <c r="B36" i="1"/>
  <c r="G35" i="1"/>
  <c r="F35" i="1"/>
  <c r="C35" i="1"/>
  <c r="B35" i="1"/>
  <c r="G34" i="1"/>
  <c r="F34" i="1"/>
  <c r="C34" i="1"/>
  <c r="B34" i="1"/>
  <c r="G33" i="1"/>
  <c r="F33" i="1"/>
  <c r="C33" i="1"/>
  <c r="B33" i="1"/>
  <c r="F32" i="1"/>
  <c r="B32" i="1"/>
  <c r="G30" i="1"/>
  <c r="F30" i="1"/>
  <c r="C30" i="1"/>
  <c r="B30" i="1"/>
  <c r="G29" i="1"/>
  <c r="F29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G23" i="1"/>
  <c r="F23" i="1"/>
  <c r="C23" i="1"/>
  <c r="B23" i="1"/>
  <c r="F22" i="1"/>
  <c r="B22" i="1"/>
  <c r="G20" i="1"/>
  <c r="F20" i="1"/>
  <c r="C20" i="1"/>
  <c r="B20" i="1"/>
  <c r="G19" i="1"/>
  <c r="F19" i="1"/>
  <c r="C19" i="1"/>
  <c r="B19" i="1"/>
  <c r="G18" i="1"/>
  <c r="F18" i="1"/>
  <c r="C18" i="1"/>
  <c r="B18" i="1"/>
  <c r="G17" i="1"/>
  <c r="F17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F12" i="1"/>
  <c r="B12" i="1"/>
  <c r="F95" i="1" l="1"/>
  <c r="H95" i="1"/>
  <c r="B85" i="1"/>
  <c r="B174" i="1"/>
  <c r="B182" i="1"/>
  <c r="B87" i="1"/>
  <c r="B176" i="1"/>
  <c r="B184" i="1"/>
  <c r="B83" i="1"/>
  <c r="B180" i="1"/>
  <c r="B188" i="1"/>
  <c r="F89" i="1"/>
  <c r="D97" i="1"/>
  <c r="B178" i="1"/>
  <c r="B186" i="1"/>
  <c r="F265" i="1"/>
  <c r="F271" i="1"/>
  <c r="F273" i="1"/>
  <c r="F275" i="1"/>
  <c r="F359" i="1"/>
  <c r="F83" i="1"/>
  <c r="F85" i="1"/>
  <c r="B89" i="1"/>
  <c r="B91" i="1"/>
  <c r="B93" i="1"/>
  <c r="F174" i="1"/>
  <c r="F176" i="1"/>
  <c r="F178" i="1"/>
  <c r="F180" i="1"/>
  <c r="F182" i="1"/>
  <c r="F184" i="1"/>
  <c r="F186" i="1"/>
  <c r="F188" i="1"/>
  <c r="B263" i="1"/>
  <c r="B265" i="1"/>
  <c r="B269" i="1"/>
  <c r="B271" i="1"/>
  <c r="B273" i="1"/>
  <c r="B275" i="1"/>
  <c r="B277" i="1"/>
  <c r="B355" i="1"/>
  <c r="J355" i="1"/>
  <c r="B357" i="1"/>
  <c r="J357" i="1"/>
  <c r="B359" i="1"/>
  <c r="J359" i="1"/>
  <c r="B361" i="1"/>
  <c r="J361" i="1"/>
  <c r="B363" i="1"/>
  <c r="J363" i="1"/>
  <c r="B365" i="1"/>
  <c r="J365" i="1"/>
  <c r="B369" i="1"/>
  <c r="J369" i="1"/>
  <c r="F263" i="1"/>
  <c r="F269" i="1"/>
  <c r="F277" i="1"/>
  <c r="F355" i="1"/>
  <c r="N355" i="1"/>
  <c r="F357" i="1"/>
  <c r="N357" i="1"/>
  <c r="N359" i="1"/>
  <c r="F361" i="1"/>
  <c r="N361" i="1"/>
  <c r="F363" i="1"/>
  <c r="N363" i="1"/>
  <c r="F365" i="1"/>
  <c r="N365" i="1"/>
  <c r="F369" i="1"/>
  <c r="N369" i="1"/>
  <c r="F442" i="1"/>
  <c r="N442" i="1"/>
  <c r="F444" i="1"/>
  <c r="N444" i="1"/>
  <c r="F446" i="1"/>
  <c r="N446" i="1"/>
  <c r="F448" i="1"/>
  <c r="N448" i="1"/>
  <c r="F450" i="1"/>
  <c r="N450" i="1"/>
  <c r="F452" i="1"/>
  <c r="N452" i="1"/>
  <c r="F454" i="1"/>
  <c r="N454" i="1"/>
  <c r="F456" i="1"/>
</calcChain>
</file>

<file path=xl/sharedStrings.xml><?xml version="1.0" encoding="utf-8"?>
<sst xmlns="http://schemas.openxmlformats.org/spreadsheetml/2006/main" count="139" uniqueCount="21">
  <si>
    <t>J1</t>
  </si>
  <si>
    <t>J2</t>
  </si>
  <si>
    <t>TITRES ET BARRAGES</t>
  </si>
  <si>
    <t>J3</t>
  </si>
  <si>
    <t>J4</t>
  </si>
  <si>
    <t>J5</t>
  </si>
  <si>
    <t>J6</t>
  </si>
  <si>
    <t>J7</t>
  </si>
  <si>
    <t>PROMOTION REGIONALE</t>
  </si>
  <si>
    <t>Poule A</t>
  </si>
  <si>
    <t>Poule B</t>
  </si>
  <si>
    <t>S - PETIT</t>
  </si>
  <si>
    <t>07 81 09 87 58</t>
  </si>
  <si>
    <t>DEPARTEMENTALE 1</t>
  </si>
  <si>
    <t>DEPARTEMENTALE 2</t>
  </si>
  <si>
    <t>DEPARTEMENTALE 3</t>
  </si>
  <si>
    <t>POULE A</t>
  </si>
  <si>
    <t>POULE B</t>
  </si>
  <si>
    <t>POULE C</t>
  </si>
  <si>
    <t>POULE D</t>
  </si>
  <si>
    <t>DEPARTEMENTALE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</si>
</sst>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0#&quot; &quot;##&quot; &quot;##&quot; &quot;##&quot; &quot;##"/>
  </numFmts>
  <fonts count="10" x14ac:knownFonts="1">
    <font>
      <sz val="10"/>
      <name val="Arial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165" fontId="3" fillId="6" borderId="0" xfId="0" applyNumberFormat="1" applyFont="1" applyFill="1" applyAlignment="1">
      <alignment vertical="center"/>
    </xf>
    <xf numFmtId="0" fontId="7" fillId="6" borderId="0" xfId="0" applyFont="1" applyFill="1" applyAlignment="1">
      <alignment horizontal="left" vertical="center"/>
    </xf>
    <xf numFmtId="165" fontId="7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vertical="center"/>
    </xf>
    <xf numFmtId="14" fontId="6" fillId="0" borderId="16" xfId="0" applyNumberFormat="1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6" borderId="0" xfId="0" applyFont="1" applyFill="1" applyAlignment="1">
      <alignment vertical="center"/>
    </xf>
    <xf numFmtId="164" fontId="6" fillId="6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5" fontId="9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3" fillId="6" borderId="0" xfId="0" applyNumberFormat="1" applyFont="1" applyFill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14" fontId="6" fillId="0" borderId="16" xfId="0" applyNumberFormat="1" applyFont="1" applyBorder="1" applyAlignment="1">
      <alignment vertical="center"/>
    </xf>
    <xf numFmtId="0" fontId="6" fillId="4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6" fillId="8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141</xdr:row>
      <xdr:rowOff>9525</xdr:rowOff>
    </xdr:from>
    <xdr:to>
      <xdr:col>0</xdr:col>
      <xdr:colOff>0</xdr:colOff>
      <xdr:row>152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E86D45E-114C-4CB3-BEB3-2D63BAB76F25}"/>
            </a:ext>
          </a:extLst>
        </xdr:cNvPr>
        <xdr:cNvSpPr txBox="1">
          <a:spLocks noChangeArrowheads="1"/>
        </xdr:cNvSpPr>
      </xdr:nvSpPr>
      <xdr:spPr bwMode="auto">
        <a:xfrm>
          <a:off x="0" y="22259925"/>
          <a:ext cx="0" cy="2247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Rockwell Extra Bold"/>
            </a:rPr>
            <a:t>Les Responsables </a:t>
          </a:r>
        </a:p>
        <a:p>
          <a:pPr algn="ctr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Rockwell Extra Bold"/>
            </a:rPr>
            <a:t>d'équipes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AMPIONNAT%2086%20TT\SAISON%202024-2025\PHASE%202\CHAMPIONNAT%20PHASE%202.xls" TargetMode="External"/><Relationship Id="rId1" Type="http://schemas.openxmlformats.org/officeDocument/2006/relationships/externalLinkPath" Target="CHAMPIONNAT%20PHASE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TE%2086%20TT/Championnat%20%202017-2018/Gestion%20Championnat%20phase%202/Chpt%202017-2018%20(Phase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ule2"/>
      <sheetName val="Clubs"/>
      <sheetName val="Capitaines"/>
      <sheetName val="Poules"/>
      <sheetName val="Calendrier"/>
      <sheetName val="Phase 1a"/>
      <sheetName val="J1"/>
      <sheetName val="J2"/>
      <sheetName val="J3"/>
      <sheetName val="J4"/>
      <sheetName val="J5"/>
      <sheetName val="J6"/>
      <sheetName val="J7"/>
      <sheetName val="Feuil14"/>
      <sheetName val="Serpent BRUT"/>
    </sheetNames>
    <sheetDataSet>
      <sheetData sheetId="1">
        <row r="2">
          <cell r="A2">
            <v>10860005</v>
          </cell>
          <cell r="B2" t="str">
            <v>LOUDUN  PPCL</v>
          </cell>
        </row>
        <row r="3">
          <cell r="A3">
            <v>10860006</v>
          </cell>
          <cell r="B3" t="str">
            <v>US  VIVONNE</v>
          </cell>
        </row>
        <row r="4">
          <cell r="A4">
            <v>10860015</v>
          </cell>
          <cell r="B4" t="str">
            <v xml:space="preserve">DANGE / LES ORMES </v>
          </cell>
        </row>
        <row r="5">
          <cell r="A5">
            <v>10860016</v>
          </cell>
          <cell r="B5" t="str">
            <v>NEUVILLE FJEP</v>
          </cell>
        </row>
        <row r="6">
          <cell r="A6">
            <v>10860017</v>
          </cell>
          <cell r="B6" t="str">
            <v>TERCE / ST-JULIEN  EP</v>
          </cell>
        </row>
        <row r="7">
          <cell r="A7">
            <v>10860021</v>
          </cell>
          <cell r="B7" t="str">
            <v xml:space="preserve">CTT ST-SAVIN </v>
          </cell>
        </row>
        <row r="8">
          <cell r="A8">
            <v>10860024</v>
          </cell>
          <cell r="B8" t="str">
            <v>FUTURO  VALVERT TT</v>
          </cell>
        </row>
        <row r="9">
          <cell r="A9">
            <v>10860031</v>
          </cell>
          <cell r="B9" t="str">
            <v>CHATELLERAULT ASTT</v>
          </cell>
        </row>
        <row r="10">
          <cell r="A10">
            <v>10860035</v>
          </cell>
          <cell r="B10" t="str">
            <v>TTACC POITIERS 86</v>
          </cell>
        </row>
        <row r="11">
          <cell r="A11">
            <v>10860038</v>
          </cell>
          <cell r="B11" t="str">
            <v>NOUAILLE-MAUPERTUIS TT</v>
          </cell>
        </row>
        <row r="12">
          <cell r="A12">
            <v>10860044</v>
          </cell>
          <cell r="B12" t="str">
            <v>LA ROCHE-POSAY TT</v>
          </cell>
        </row>
        <row r="13">
          <cell r="A13">
            <v>10860084</v>
          </cell>
          <cell r="B13" t="str">
            <v>MONTAMISE TT</v>
          </cell>
        </row>
        <row r="14">
          <cell r="A14">
            <v>10860122</v>
          </cell>
          <cell r="B14" t="str">
            <v>ST-BENOIT TT</v>
          </cell>
        </row>
        <row r="15">
          <cell r="A15">
            <v>10860149</v>
          </cell>
          <cell r="B15" t="str">
            <v xml:space="preserve">LUSIGNAN ASS. </v>
          </cell>
        </row>
        <row r="16">
          <cell r="A16">
            <v>10860187</v>
          </cell>
          <cell r="B16" t="str">
            <v>CIVRAY  CTT</v>
          </cell>
        </row>
        <row r="17">
          <cell r="A17">
            <v>10860193</v>
          </cell>
          <cell r="B17" t="str">
            <v>NAINTRE  MJC</v>
          </cell>
        </row>
        <row r="18">
          <cell r="A18">
            <v>10860213</v>
          </cell>
          <cell r="B18" t="str">
            <v>VERRIERES  EP</v>
          </cell>
        </row>
        <row r="19">
          <cell r="A19">
            <v>10860225</v>
          </cell>
          <cell r="B19" t="str">
            <v>BEAUMONT  FEPS</v>
          </cell>
        </row>
        <row r="20">
          <cell r="A20">
            <v>10860229</v>
          </cell>
          <cell r="B20" t="str">
            <v>STADE POITEVIN</v>
          </cell>
        </row>
        <row r="21">
          <cell r="A21">
            <v>10860231</v>
          </cell>
          <cell r="B21" t="str">
            <v>CHAUVIGNY  TT</v>
          </cell>
        </row>
        <row r="22">
          <cell r="A22">
            <v>10860234</v>
          </cell>
          <cell r="B22" t="str">
            <v>MIGNE-AUXANCES  TT</v>
          </cell>
        </row>
        <row r="23">
          <cell r="A23">
            <v>99999999</v>
          </cell>
          <cell r="B23" t="str">
            <v>EXEMPT</v>
          </cell>
        </row>
      </sheetData>
      <sheetData sheetId="2">
        <row r="3">
          <cell r="A3" t="str">
            <v>LOUDUN  PPCL</v>
          </cell>
          <cell r="C3" t="str">
            <v>R - PELTIER</v>
          </cell>
          <cell r="D3" t="str">
            <v>06 11 49 79 42</v>
          </cell>
          <cell r="E3" t="str">
            <v>R - PELTIER</v>
          </cell>
          <cell r="F3" t="str">
            <v>06 11 49 79 42</v>
          </cell>
          <cell r="G3" t="str">
            <v>R - PELTIER</v>
          </cell>
          <cell r="H3" t="str">
            <v>06 11 49 79 42</v>
          </cell>
          <cell r="I3" t="str">
            <v>R - PELTIER</v>
          </cell>
          <cell r="J3" t="str">
            <v>06 11 49 79 42</v>
          </cell>
        </row>
        <row r="4">
          <cell r="A4" t="str">
            <v>US  VIVONNE</v>
          </cell>
          <cell r="E4" t="str">
            <v>F - MOREAU</v>
          </cell>
          <cell r="F4" t="str">
            <v>06 85 23 70 89</v>
          </cell>
          <cell r="G4" t="str">
            <v>S - HEURTEBISE</v>
          </cell>
          <cell r="H4" t="str">
            <v>06 10 66 91 99</v>
          </cell>
          <cell r="I4" t="str">
            <v>J - GARNIER</v>
          </cell>
          <cell r="J4" t="str">
            <v>06 63 96 79 16</v>
          </cell>
          <cell r="K4" t="str">
            <v>S - COUSSAY</v>
          </cell>
          <cell r="L4" t="str">
            <v>07 77 75 80 94</v>
          </cell>
          <cell r="M4" t="str">
            <v>P - DEPIENNE</v>
          </cell>
          <cell r="N4" t="str">
            <v>06 89 06 81 81</v>
          </cell>
        </row>
        <row r="5">
          <cell r="A5" t="str">
            <v xml:space="preserve">DANGE / LES ORMES </v>
          </cell>
          <cell r="C5" t="str">
            <v>PICHON - D</v>
          </cell>
          <cell r="D5" t="str">
            <v>07 86 89 73 85</v>
          </cell>
          <cell r="E5" t="str">
            <v>S - CLEMENT</v>
          </cell>
          <cell r="F5" t="str">
            <v>06 80 52 14 86</v>
          </cell>
          <cell r="G5" t="str">
            <v>I - LAULERGUE</v>
          </cell>
          <cell r="H5" t="str">
            <v>06 89 94 06 53</v>
          </cell>
          <cell r="I5" t="str">
            <v>W - DOIDY</v>
          </cell>
          <cell r="J5" t="str">
            <v>06 83 47 54 53</v>
          </cell>
          <cell r="K5" t="str">
            <v>E - MOREIRA-FERRERA</v>
          </cell>
          <cell r="L5" t="str">
            <v>06 84 77 34 92</v>
          </cell>
          <cell r="M5" t="str">
            <v>DOIDY - W</v>
          </cell>
          <cell r="N5" t="str">
            <v>06 83 47 54 53</v>
          </cell>
        </row>
        <row r="6">
          <cell r="A6" t="str">
            <v>NEUVILLE FJEP</v>
          </cell>
          <cell r="C6" t="str">
            <v>JF - SEMUR</v>
          </cell>
          <cell r="D6" t="str">
            <v>06 35 15 81 13</v>
          </cell>
          <cell r="E6" t="str">
            <v>JF - SEMUR</v>
          </cell>
          <cell r="F6" t="str">
            <v>06 35 15 81 13</v>
          </cell>
          <cell r="G6" t="str">
            <v>JF - SEMUR</v>
          </cell>
          <cell r="H6" t="str">
            <v>06 35 15 81 13</v>
          </cell>
        </row>
        <row r="7">
          <cell r="A7" t="str">
            <v>TERCE / ST-JULIEN  EP</v>
          </cell>
          <cell r="E7" t="str">
            <v>Y - MICHAUD</v>
          </cell>
          <cell r="F7" t="str">
            <v>06 43 20 23 61</v>
          </cell>
          <cell r="G7" t="str">
            <v>Y - MICHAUD</v>
          </cell>
          <cell r="H7" t="str">
            <v>06 43 20 23 61</v>
          </cell>
          <cell r="I7" t="str">
            <v>Y - MICHAUD</v>
          </cell>
          <cell r="J7" t="str">
            <v>06 43 20 23 61</v>
          </cell>
          <cell r="K7" t="str">
            <v>Y - MICHAUD</v>
          </cell>
          <cell r="L7" t="str">
            <v>06 43 20 23 61</v>
          </cell>
          <cell r="M7" t="str">
            <v>Y - MICHAUD</v>
          </cell>
          <cell r="N7" t="str">
            <v>06 43 20 23 61</v>
          </cell>
          <cell r="O7" t="str">
            <v>Y - MICHAUD</v>
          </cell>
          <cell r="P7" t="str">
            <v>06 43 20 23 61</v>
          </cell>
          <cell r="Q7" t="str">
            <v>Y - MICHAUD</v>
          </cell>
          <cell r="R7" t="str">
            <v>06 43 20 23 61</v>
          </cell>
        </row>
        <row r="8">
          <cell r="A8" t="str">
            <v xml:space="preserve">CTT ST-SAVIN </v>
          </cell>
        </row>
        <row r="9">
          <cell r="A9" t="str">
            <v>JAUNAY-CLAN  VVTT</v>
          </cell>
          <cell r="O9" t="str">
            <v>S - PETIT</v>
          </cell>
          <cell r="P9" t="str">
            <v>07 81 09 87 58</v>
          </cell>
          <cell r="Q9" t="str">
            <v>S - PETIT</v>
          </cell>
          <cell r="R9" t="str">
            <v>07 81 09 87 58</v>
          </cell>
          <cell r="S9" t="str">
            <v>S - PETIT</v>
          </cell>
          <cell r="T9" t="str">
            <v>07 81 09 87 58</v>
          </cell>
          <cell r="U9" t="str">
            <v>S - PETIT</v>
          </cell>
          <cell r="V9" t="str">
            <v>07 81 09 87 58</v>
          </cell>
          <cell r="W9" t="str">
            <v>S - PETIT</v>
          </cell>
          <cell r="X9" t="str">
            <v>07 81 09 87 58</v>
          </cell>
          <cell r="Y9" t="str">
            <v>S - PETIT</v>
          </cell>
          <cell r="Z9" t="str">
            <v>07 81 09 87 58</v>
          </cell>
          <cell r="AA9" t="str">
            <v>S - PETIT</v>
          </cell>
          <cell r="AB9" t="str">
            <v>07 81 09 87 58</v>
          </cell>
        </row>
        <row r="10">
          <cell r="A10" t="str">
            <v>CHATELLERAULT ASTT</v>
          </cell>
          <cell r="E10" t="str">
            <v>M - GRIMAUD</v>
          </cell>
          <cell r="F10" t="str">
            <v>06 51 77 06 65</v>
          </cell>
          <cell r="G10" t="str">
            <v>P - ENGRAND</v>
          </cell>
          <cell r="H10" t="str">
            <v>06 74 90 48 70</v>
          </cell>
          <cell r="I10" t="str">
            <v>W - REIJNDERS</v>
          </cell>
          <cell r="J10" t="str">
            <v>07 67 40 48 87</v>
          </cell>
          <cell r="K10" t="str">
            <v>L - ZINDEL</v>
          </cell>
          <cell r="L10" t="str">
            <v>06 82 85 30 08</v>
          </cell>
          <cell r="M10" t="str">
            <v>R - CREPIN</v>
          </cell>
          <cell r="N10" t="str">
            <v>06 06 46 73 67</v>
          </cell>
          <cell r="O10" t="str">
            <v>F - BOUTAULT</v>
          </cell>
          <cell r="P10" t="str">
            <v>06 58 78 24 40</v>
          </cell>
        </row>
        <row r="11">
          <cell r="A11" t="str">
            <v>TTACC POITIERS 86</v>
          </cell>
          <cell r="M11" t="str">
            <v>M - CUSIN</v>
          </cell>
          <cell r="N11" t="str">
            <v>06 73 86 38 31</v>
          </cell>
          <cell r="O11" t="str">
            <v>M - CUSIN</v>
          </cell>
          <cell r="P11" t="str">
            <v>06 73 86 38 31</v>
          </cell>
          <cell r="Q11" t="str">
            <v>M - CUSIN</v>
          </cell>
          <cell r="R11" t="str">
            <v>06 73 86 38 31</v>
          </cell>
          <cell r="S11" t="str">
            <v>M - CUSIN</v>
          </cell>
          <cell r="T11" t="str">
            <v>06 73 86 38 31</v>
          </cell>
          <cell r="U11" t="str">
            <v>M - CUSIN</v>
          </cell>
          <cell r="V11" t="str">
            <v>06 73 86 38 31</v>
          </cell>
          <cell r="W11" t="str">
            <v>M - CUSIN</v>
          </cell>
          <cell r="X11" t="str">
            <v>06 73 86 38 31</v>
          </cell>
        </row>
        <row r="12">
          <cell r="A12" t="str">
            <v>NOUAILLE-MAUPERTUIS TT</v>
          </cell>
          <cell r="C12" t="str">
            <v>C - SARRAZIN</v>
          </cell>
          <cell r="D12" t="str">
            <v>06 98090 64 14</v>
          </cell>
          <cell r="E12" t="str">
            <v>B - HOGREL</v>
          </cell>
          <cell r="F12" t="str">
            <v>06 74 55 88 47</v>
          </cell>
          <cell r="G12" t="str">
            <v>N - VIBERT</v>
          </cell>
          <cell r="H12" t="str">
            <v>06 30 14 23 09</v>
          </cell>
          <cell r="I12" t="str">
            <v>C - PEAUD</v>
          </cell>
          <cell r="J12" t="str">
            <v>06 81 39 77 44</v>
          </cell>
          <cell r="K12" t="str">
            <v>MACON - JM</v>
          </cell>
          <cell r="L12" t="str">
            <v>06 16 44 31 13</v>
          </cell>
        </row>
        <row r="13">
          <cell r="A13" t="str">
            <v>LA ROCHE-POSAY TT</v>
          </cell>
          <cell r="C13" t="str">
            <v>P - FERRAND</v>
          </cell>
          <cell r="D13" t="str">
            <v>06 32 40 04 82</v>
          </cell>
          <cell r="E13" t="str">
            <v>P - FERRAND</v>
          </cell>
          <cell r="F13" t="str">
            <v>06 32 40 04 82</v>
          </cell>
        </row>
        <row r="14">
          <cell r="A14" t="str">
            <v>MONTAMISE TT</v>
          </cell>
          <cell r="G14" t="str">
            <v>L - DELAGE</v>
          </cell>
          <cell r="H14" t="str">
            <v>06 63 29 14 84</v>
          </cell>
          <cell r="I14" t="str">
            <v>C - CAILLAUD</v>
          </cell>
          <cell r="J14" t="str">
            <v>06 21 59 32 62</v>
          </cell>
          <cell r="K14" t="str">
            <v>P - SENEGAS</v>
          </cell>
          <cell r="L14" t="str">
            <v>07 68 01 14 73</v>
          </cell>
          <cell r="M14" t="str">
            <v>C - BUCHETON</v>
          </cell>
          <cell r="N14" t="str">
            <v>07 88 48 03 66</v>
          </cell>
          <cell r="O14" t="str">
            <v>DIET - A</v>
          </cell>
          <cell r="P14" t="str">
            <v>06 03 51 64 57</v>
          </cell>
        </row>
        <row r="15">
          <cell r="A15" t="str">
            <v>ST-BENOIT TT</v>
          </cell>
          <cell r="I15" t="str">
            <v>L - ROLAND</v>
          </cell>
          <cell r="J15" t="str">
            <v>07 85 55 52 31</v>
          </cell>
          <cell r="K15" t="str">
            <v>L - ROLAND</v>
          </cell>
          <cell r="L15" t="str">
            <v>07 85 55 52 31</v>
          </cell>
          <cell r="M15" t="str">
            <v>L - ROLAND</v>
          </cell>
          <cell r="N15" t="str">
            <v>07 85 55 52 31</v>
          </cell>
          <cell r="O15" t="str">
            <v>L - ROLAND</v>
          </cell>
          <cell r="P15" t="str">
            <v>07 85 55 52 31</v>
          </cell>
          <cell r="Q15" t="str">
            <v>L - ROLAND</v>
          </cell>
          <cell r="R15" t="str">
            <v>07 85 55 52 31</v>
          </cell>
          <cell r="S15" t="str">
            <v>L - ROLAND</v>
          </cell>
          <cell r="T15" t="str">
            <v>07 85 55 52 31</v>
          </cell>
          <cell r="U15" t="str">
            <v>L - ROLAND</v>
          </cell>
          <cell r="V15" t="str">
            <v>07 85 55 52 31</v>
          </cell>
        </row>
        <row r="16">
          <cell r="A16" t="str">
            <v xml:space="preserve">LUSIGNAN ASS. </v>
          </cell>
          <cell r="C16" t="str">
            <v>L - VIAULT</v>
          </cell>
          <cell r="D16" t="str">
            <v>06 19 32 83 72</v>
          </cell>
          <cell r="E16" t="str">
            <v>M - FOURNIER</v>
          </cell>
          <cell r="F16" t="str">
            <v>06 82 09 68 62</v>
          </cell>
          <cell r="G16" t="str">
            <v>H - BADIE</v>
          </cell>
          <cell r="H16" t="str">
            <v>06 82 40 16 24</v>
          </cell>
          <cell r="I16" t="str">
            <v>ST - BABIN</v>
          </cell>
          <cell r="J16" t="str">
            <v>06 25 74 02 77</v>
          </cell>
        </row>
        <row r="17">
          <cell r="A17" t="str">
            <v>CIVRAY  CTT</v>
          </cell>
          <cell r="C17" t="str">
            <v>F - SELOSSE</v>
          </cell>
          <cell r="D17" t="str">
            <v>06 85 94 47 48</v>
          </cell>
          <cell r="E17" t="str">
            <v>J PH - MINOT</v>
          </cell>
          <cell r="F17" t="str">
            <v>06 85 58 31 97</v>
          </cell>
          <cell r="G17" t="str">
            <v>CH - MICHELS</v>
          </cell>
          <cell r="H17" t="str">
            <v>06 79 98 41 80</v>
          </cell>
          <cell r="I17" t="str">
            <v>CHASSAT - J</v>
          </cell>
          <cell r="J17" t="str">
            <v>06 16 58 06 81</v>
          </cell>
        </row>
        <row r="18">
          <cell r="A18" t="str">
            <v>NAINTRE  MJC</v>
          </cell>
          <cell r="I18" t="str">
            <v>ST - POUSSET</v>
          </cell>
          <cell r="J18" t="str">
            <v>06 08 16 28 32</v>
          </cell>
          <cell r="K18" t="str">
            <v>ST - POUSSET</v>
          </cell>
          <cell r="L18" t="str">
            <v>06 08 16 28 32</v>
          </cell>
          <cell r="M18" t="str">
            <v>ST - POUSSET</v>
          </cell>
          <cell r="N18" t="str">
            <v>06 08 16 28 32</v>
          </cell>
          <cell r="O18" t="str">
            <v>ST - POUSSET</v>
          </cell>
          <cell r="P18" t="str">
            <v>06 08 16 28 32</v>
          </cell>
          <cell r="Q18" t="str">
            <v>ST - POUSSET</v>
          </cell>
          <cell r="R18" t="str">
            <v>06 08 16 28 32</v>
          </cell>
        </row>
        <row r="19">
          <cell r="A19" t="str">
            <v>VERRIERES  EP</v>
          </cell>
          <cell r="C19" t="str">
            <v>PH - DERUWEZ</v>
          </cell>
          <cell r="D19" t="str">
            <v>07 88 15 33 23</v>
          </cell>
          <cell r="E19" t="str">
            <v>B - BROSSIER</v>
          </cell>
          <cell r="F19" t="str">
            <v>07 68 39 14 75</v>
          </cell>
          <cell r="G19" t="str">
            <v>L - CHOUX</v>
          </cell>
          <cell r="H19" t="str">
            <v>06 74 24 60 98</v>
          </cell>
          <cell r="I19" t="str">
            <v>R - RANDRIANJAFISOA</v>
          </cell>
          <cell r="J19" t="str">
            <v>06 07 54 53 59</v>
          </cell>
        </row>
        <row r="20">
          <cell r="A20" t="str">
            <v>BEAUMONT  FEPS</v>
          </cell>
          <cell r="E20" t="str">
            <v>F - RICHARD</v>
          </cell>
          <cell r="F20" t="str">
            <v>06 29 88 26 93</v>
          </cell>
          <cell r="G20" t="str">
            <v>F - RICHARD</v>
          </cell>
          <cell r="H20" t="str">
            <v>06 29 88 26 93</v>
          </cell>
        </row>
        <row r="21">
          <cell r="A21" t="str">
            <v>STADE POITEVIN</v>
          </cell>
          <cell r="I21" t="str">
            <v>TH - GAUTHIER</v>
          </cell>
          <cell r="J21" t="str">
            <v>06 27 25 31 19</v>
          </cell>
          <cell r="K21" t="str">
            <v>TH - GAUTHIER</v>
          </cell>
          <cell r="L21" t="str">
            <v>06 27 25 31 19</v>
          </cell>
          <cell r="M21" t="str">
            <v>TH - GAUTHIER</v>
          </cell>
          <cell r="N21" t="str">
            <v>06 27 25 31 19</v>
          </cell>
          <cell r="O21" t="str">
            <v>TH - GAUTHIER</v>
          </cell>
          <cell r="P21" t="str">
            <v>06 27 25 31 19</v>
          </cell>
          <cell r="Q21" t="str">
            <v>TH - GAUTHIER</v>
          </cell>
          <cell r="R21" t="str">
            <v>06 27 25 31 19</v>
          </cell>
          <cell r="S21" t="str">
            <v>TH - GAUTHIER</v>
          </cell>
          <cell r="T21" t="str">
            <v>06 27 25 31 19</v>
          </cell>
          <cell r="U21" t="str">
            <v>TH - GAUTHIER</v>
          </cell>
          <cell r="V21" t="str">
            <v>06 27 25 31 19</v>
          </cell>
          <cell r="W21" t="str">
            <v>TH - GAUTHIER</v>
          </cell>
          <cell r="X21" t="str">
            <v>06 27 25 31 19</v>
          </cell>
        </row>
        <row r="22">
          <cell r="A22" t="str">
            <v>CHAUVIGNY  TT</v>
          </cell>
          <cell r="C22" t="str">
            <v>GUEDON - PH</v>
          </cell>
          <cell r="D22" t="str">
            <v>06 65 12 89 17</v>
          </cell>
          <cell r="E22" t="str">
            <v>CH - MORINEAU</v>
          </cell>
          <cell r="F22" t="str">
            <v>06 23 17 64 32</v>
          </cell>
          <cell r="G22" t="str">
            <v>PH.E - BEAUJEAN</v>
          </cell>
          <cell r="H22" t="str">
            <v>06 85 02 79 00</v>
          </cell>
          <cell r="I22" t="str">
            <v>H - CASANOVA</v>
          </cell>
          <cell r="J22" t="str">
            <v>06 81 92 86 77</v>
          </cell>
          <cell r="K22" t="str">
            <v>H - CASANOVA</v>
          </cell>
          <cell r="L22" t="str">
            <v>06 81 92 86 77</v>
          </cell>
          <cell r="M22" t="str">
            <v>H - CASANOVA</v>
          </cell>
          <cell r="N22" t="str">
            <v>06 81 92 86 77</v>
          </cell>
        </row>
        <row r="23">
          <cell r="A23" t="str">
            <v>MIGNE-AUXANCES  TT</v>
          </cell>
          <cell r="C23" t="str">
            <v>JL - GASTON</v>
          </cell>
          <cell r="D23" t="str">
            <v>06 26 52 49 13</v>
          </cell>
          <cell r="E23" t="str">
            <v>J - GASTON</v>
          </cell>
          <cell r="F23" t="str">
            <v>06 73 72 34 62</v>
          </cell>
          <cell r="G23" t="str">
            <v>P - BEAUQUIN</v>
          </cell>
          <cell r="H23" t="str">
            <v>06 62 18 04 53</v>
          </cell>
          <cell r="I23" t="str">
            <v>P - PASQUIER</v>
          </cell>
          <cell r="J23" t="str">
            <v>06 23 74 16 95</v>
          </cell>
          <cell r="K23" t="str">
            <v>J - GASTON</v>
          </cell>
          <cell r="L23" t="str">
            <v>06 73 72 34 62</v>
          </cell>
          <cell r="AA23" t="str">
            <v>-</v>
          </cell>
          <cell r="AB23" t="str">
            <v>-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</sheetData>
      <sheetData sheetId="3">
        <row r="13">
          <cell r="D13" t="str">
            <v>CHATELLERAULT ASTT</v>
          </cell>
          <cell r="E13">
            <v>2</v>
          </cell>
          <cell r="I13" t="str">
            <v>CHAUVIGNY  TT</v>
          </cell>
          <cell r="J13">
            <v>1</v>
          </cell>
        </row>
        <row r="14">
          <cell r="D14" t="str">
            <v>STADE POITEVIN</v>
          </cell>
          <cell r="E14">
            <v>4</v>
          </cell>
          <cell r="I14" t="str">
            <v>MONTAMISE TT</v>
          </cell>
          <cell r="J14">
            <v>3</v>
          </cell>
        </row>
        <row r="15">
          <cell r="D15" t="str">
            <v>CHAUVIGNY  TT</v>
          </cell>
          <cell r="E15">
            <v>2</v>
          </cell>
          <cell r="I15" t="str">
            <v>FUTURO  VALVERT TT</v>
          </cell>
          <cell r="J15">
            <v>7</v>
          </cell>
        </row>
        <row r="16">
          <cell r="D16" t="str">
            <v xml:space="preserve">DANGE / LES ORMES </v>
          </cell>
          <cell r="E16">
            <v>1</v>
          </cell>
          <cell r="I16" t="str">
            <v>STADE POITEVIN</v>
          </cell>
          <cell r="J16">
            <v>5</v>
          </cell>
        </row>
        <row r="17">
          <cell r="D17" t="str">
            <v>TERCE / ST-JULIEN  EP</v>
          </cell>
          <cell r="E17">
            <v>2</v>
          </cell>
          <cell r="I17" t="str">
            <v>TERCE / ST-JULIEN  EP</v>
          </cell>
          <cell r="J17">
            <v>3</v>
          </cell>
        </row>
        <row r="18">
          <cell r="D18" t="str">
            <v>US  VIVONNE</v>
          </cell>
          <cell r="E18">
            <v>2</v>
          </cell>
          <cell r="I18" t="str">
            <v>LOUDUN  PPCL</v>
          </cell>
          <cell r="J18">
            <v>1</v>
          </cell>
        </row>
        <row r="19">
          <cell r="D19" t="str">
            <v>STADE POITEVIN</v>
          </cell>
          <cell r="E19">
            <v>6</v>
          </cell>
          <cell r="I19" t="str">
            <v>ST-BENOIT TT</v>
          </cell>
          <cell r="J19">
            <v>4</v>
          </cell>
        </row>
        <row r="20">
          <cell r="D20" t="str">
            <v xml:space="preserve">LUSIGNAN ASS. </v>
          </cell>
          <cell r="E20">
            <v>2</v>
          </cell>
          <cell r="I20" t="str">
            <v xml:space="preserve">LUSIGNAN ASS. </v>
          </cell>
          <cell r="J20">
            <v>1</v>
          </cell>
        </row>
        <row r="34">
          <cell r="D34" t="str">
            <v>ST-BENOIT TT</v>
          </cell>
          <cell r="E34">
            <v>6</v>
          </cell>
          <cell r="I34" t="str">
            <v>ST-BENOIT TT</v>
          </cell>
          <cell r="J34">
            <v>5</v>
          </cell>
        </row>
        <row r="35">
          <cell r="D35" t="str">
            <v>BEAUMONT  FEPS</v>
          </cell>
          <cell r="E35">
            <v>2</v>
          </cell>
          <cell r="I35" t="str">
            <v>MIGNE-AUXANCES  TT</v>
          </cell>
          <cell r="J35">
            <v>1</v>
          </cell>
        </row>
        <row r="36">
          <cell r="D36" t="str">
            <v>LA ROCHE-POSAY TT</v>
          </cell>
          <cell r="E36">
            <v>1</v>
          </cell>
          <cell r="I36" t="str">
            <v>STADE POITEVIN</v>
          </cell>
          <cell r="J36">
            <v>7</v>
          </cell>
        </row>
        <row r="37">
          <cell r="D37" t="str">
            <v xml:space="preserve">DANGE / LES ORMES </v>
          </cell>
          <cell r="E37">
            <v>2</v>
          </cell>
          <cell r="I37" t="str">
            <v>TTACC POITIERS 86</v>
          </cell>
          <cell r="J37">
            <v>6</v>
          </cell>
        </row>
        <row r="38">
          <cell r="D38" t="str">
            <v>CHATELLERAULT ASTT</v>
          </cell>
          <cell r="E38">
            <v>3</v>
          </cell>
          <cell r="I38" t="str">
            <v>NEUVILLE FJEP</v>
          </cell>
          <cell r="J38">
            <v>1</v>
          </cell>
        </row>
        <row r="39">
          <cell r="D39" t="str">
            <v>LOUDUN  PPCL</v>
          </cell>
          <cell r="E39">
            <v>2</v>
          </cell>
          <cell r="I39" t="str">
            <v>MONTAMISE TT</v>
          </cell>
          <cell r="J39">
            <v>4</v>
          </cell>
        </row>
        <row r="40">
          <cell r="D40" t="str">
            <v>NAINTRE  MJC</v>
          </cell>
          <cell r="E40">
            <v>4</v>
          </cell>
          <cell r="I40" t="str">
            <v>NOUAILLE-MAUPERTUIS TT</v>
          </cell>
          <cell r="J40">
            <v>1</v>
          </cell>
        </row>
        <row r="41">
          <cell r="D41" t="str">
            <v>US  VIVONNE</v>
          </cell>
          <cell r="E41">
            <v>4</v>
          </cell>
          <cell r="I41" t="str">
            <v>US  VIVONNE</v>
          </cell>
          <cell r="J41">
            <v>3</v>
          </cell>
        </row>
        <row r="51">
          <cell r="D51" t="str">
            <v>VERRIERES  EP</v>
          </cell>
          <cell r="E51">
            <v>1</v>
          </cell>
          <cell r="I51" t="str">
            <v>VERRIERES  EP</v>
          </cell>
          <cell r="J51">
            <v>2</v>
          </cell>
        </row>
        <row r="52">
          <cell r="D52" t="str">
            <v>CIVRAY  CTT</v>
          </cell>
          <cell r="E52">
            <v>2</v>
          </cell>
          <cell r="I52" t="str">
            <v>CIVRAY  CTT</v>
          </cell>
          <cell r="J52">
            <v>1</v>
          </cell>
        </row>
        <row r="53">
          <cell r="D53" t="str">
            <v>FUTURO  VALVERT TT</v>
          </cell>
          <cell r="E53">
            <v>8</v>
          </cell>
          <cell r="I53" t="str">
            <v>FUTURO  VALVERT TT</v>
          </cell>
          <cell r="J53">
            <v>9</v>
          </cell>
        </row>
        <row r="54">
          <cell r="D54" t="str">
            <v>TTACC POITIERS 86</v>
          </cell>
          <cell r="E54">
            <v>7</v>
          </cell>
          <cell r="I54" t="str">
            <v xml:space="preserve">LUSIGNAN ASS. </v>
          </cell>
          <cell r="J54">
            <v>3</v>
          </cell>
        </row>
        <row r="55">
          <cell r="D55" t="str">
            <v>NAINTRE  MJC</v>
          </cell>
          <cell r="E55">
            <v>5</v>
          </cell>
          <cell r="I55" t="str">
            <v>NEUVILLE FJEP</v>
          </cell>
          <cell r="J55">
            <v>2</v>
          </cell>
        </row>
        <row r="56">
          <cell r="D56" t="str">
            <v>TERCE / ST-JULIEN  EP</v>
          </cell>
          <cell r="E56">
            <v>4</v>
          </cell>
          <cell r="I56" t="str">
            <v>TERCE / ST-JULIEN  EP</v>
          </cell>
          <cell r="J56">
            <v>5</v>
          </cell>
        </row>
        <row r="57">
          <cell r="D57" t="str">
            <v>STADE POITEVIN</v>
          </cell>
          <cell r="E57">
            <v>8</v>
          </cell>
          <cell r="I57" t="str">
            <v>CHAUVIGNY  TT</v>
          </cell>
          <cell r="J57">
            <v>3</v>
          </cell>
        </row>
        <row r="58">
          <cell r="D58" t="str">
            <v xml:space="preserve">DANGE / LES ORMES </v>
          </cell>
          <cell r="E58">
            <v>3</v>
          </cell>
          <cell r="I58" t="str">
            <v xml:space="preserve">DANGE / LES ORMES </v>
          </cell>
          <cell r="J58">
            <v>4</v>
          </cell>
        </row>
        <row r="68">
          <cell r="D68" t="str">
            <v>TERCE / ST-JULIEN  EP</v>
          </cell>
          <cell r="E68">
            <v>6</v>
          </cell>
          <cell r="I68" t="str">
            <v>TERCE / ST-JULIEN  EP</v>
          </cell>
          <cell r="J68">
            <v>7</v>
          </cell>
        </row>
        <row r="69">
          <cell r="D69" t="str">
            <v>MIGNE-AUXANCES  TT</v>
          </cell>
          <cell r="E69">
            <v>2</v>
          </cell>
          <cell r="I69" t="str">
            <v>MONTAMISE TT</v>
          </cell>
          <cell r="J69">
            <v>6</v>
          </cell>
        </row>
        <row r="70">
          <cell r="D70" t="str">
            <v>NOUAILLE-MAUPERTUIS TT</v>
          </cell>
          <cell r="E70">
            <v>3</v>
          </cell>
          <cell r="I70" t="str">
            <v>NOUAILLE-MAUPERTUIS TT</v>
          </cell>
          <cell r="J70">
            <v>2</v>
          </cell>
        </row>
        <row r="71">
          <cell r="D71" t="str">
            <v>TTACC POITIERS 86</v>
          </cell>
          <cell r="E71">
            <v>8</v>
          </cell>
          <cell r="I71" t="str">
            <v>VERRIERES  EP</v>
          </cell>
          <cell r="J71">
            <v>3</v>
          </cell>
        </row>
        <row r="72">
          <cell r="D72" t="str">
            <v>ST-BENOIT TT</v>
          </cell>
          <cell r="E72">
            <v>9</v>
          </cell>
          <cell r="I72" t="str">
            <v>ST-BENOIT TT</v>
          </cell>
          <cell r="J72">
            <v>8</v>
          </cell>
        </row>
        <row r="73">
          <cell r="D73" t="str">
            <v>US  VIVONNE</v>
          </cell>
          <cell r="E73">
            <v>5</v>
          </cell>
          <cell r="I73" t="str">
            <v>US  VIVONNE</v>
          </cell>
          <cell r="J73">
            <v>6</v>
          </cell>
        </row>
        <row r="74">
          <cell r="D74" t="str">
            <v>FUTURO  VALVERT TT</v>
          </cell>
          <cell r="E74">
            <v>12</v>
          </cell>
          <cell r="I74" t="str">
            <v>FUTURO  VALVERT TT</v>
          </cell>
          <cell r="J74">
            <v>13</v>
          </cell>
        </row>
        <row r="75">
          <cell r="D75" t="str">
            <v>STADE POITEVIN</v>
          </cell>
          <cell r="E75">
            <v>9</v>
          </cell>
          <cell r="I75" t="str">
            <v>NAINTRE  MJC</v>
          </cell>
          <cell r="J75">
            <v>8</v>
          </cell>
        </row>
        <row r="78">
          <cell r="D78" t="str">
            <v>ST-BENOIT TT</v>
          </cell>
          <cell r="E78">
            <v>7</v>
          </cell>
          <cell r="I78" t="str">
            <v>CHATELLERAULT ASTT</v>
          </cell>
          <cell r="J78">
            <v>4</v>
          </cell>
        </row>
        <row r="79">
          <cell r="D79" t="str">
            <v>MIGNE-AUXANCES  TT</v>
          </cell>
          <cell r="E79">
            <v>3</v>
          </cell>
          <cell r="I79" t="str">
            <v>LOUDUN  PPCL</v>
          </cell>
          <cell r="J79">
            <v>3</v>
          </cell>
        </row>
        <row r="80">
          <cell r="D80" t="str">
            <v>TERCE / ST-JULIEN  EP</v>
          </cell>
          <cell r="E80">
            <v>8</v>
          </cell>
          <cell r="I80" t="str">
            <v>STADE POITEVIN</v>
          </cell>
          <cell r="J80">
            <v>10</v>
          </cell>
        </row>
        <row r="81">
          <cell r="D81" t="str">
            <v>CHAUVIGNY  TT</v>
          </cell>
          <cell r="E81">
            <v>4</v>
          </cell>
          <cell r="I81" t="str">
            <v xml:space="preserve">DANGE / LES ORMES </v>
          </cell>
          <cell r="J81">
            <v>5</v>
          </cell>
        </row>
        <row r="82">
          <cell r="D82" t="str">
            <v>NAINTRE  MJC</v>
          </cell>
          <cell r="E82">
            <v>6</v>
          </cell>
          <cell r="I82" t="str">
            <v>ST-BENOIT TT</v>
          </cell>
          <cell r="J82">
            <v>10</v>
          </cell>
        </row>
        <row r="83">
          <cell r="D83" t="str">
            <v>MONTAMISE TT</v>
          </cell>
          <cell r="E83">
            <v>5</v>
          </cell>
          <cell r="I83" t="str">
            <v>NEUVILLE FJEP</v>
          </cell>
          <cell r="J83">
            <v>3</v>
          </cell>
        </row>
        <row r="84">
          <cell r="D84" t="str">
            <v>FUTURO  VALVERT TT</v>
          </cell>
          <cell r="E84">
            <v>10</v>
          </cell>
          <cell r="I84" t="str">
            <v>FUTURO  VALVERT TT</v>
          </cell>
          <cell r="J84">
            <v>11</v>
          </cell>
        </row>
        <row r="85">
          <cell r="D85" t="str">
            <v>TTACC POITIERS 86</v>
          </cell>
          <cell r="E85">
            <v>9</v>
          </cell>
          <cell r="I85" t="str">
            <v>NAINTRE  MJC</v>
          </cell>
          <cell r="J85">
            <v>7</v>
          </cell>
        </row>
        <row r="96">
          <cell r="D96" t="str">
            <v>VERRIERES  EP</v>
          </cell>
          <cell r="E96">
            <v>4</v>
          </cell>
          <cell r="I96" t="str">
            <v>CHATELLERAULT ASTT</v>
          </cell>
          <cell r="J96">
            <v>6</v>
          </cell>
        </row>
        <row r="97">
          <cell r="D97" t="str">
            <v>MIGNE-AUXANCES  TT</v>
          </cell>
          <cell r="E97">
            <v>4</v>
          </cell>
          <cell r="I97" t="str">
            <v>MIGNE-AUXANCES  TT</v>
          </cell>
          <cell r="J97">
            <v>5</v>
          </cell>
        </row>
        <row r="98">
          <cell r="D98" t="str">
            <v>EXEMPT</v>
          </cell>
          <cell r="I98" t="str">
            <v>LA ROCHE-POSAY TT</v>
          </cell>
          <cell r="J98">
            <v>2</v>
          </cell>
        </row>
        <row r="99">
          <cell r="D99" t="str">
            <v xml:space="preserve">LUSIGNAN ASS. </v>
          </cell>
          <cell r="E99">
            <v>4</v>
          </cell>
          <cell r="I99" t="str">
            <v>EXEMPT</v>
          </cell>
        </row>
        <row r="100">
          <cell r="D100" t="str">
            <v>CHATELLERAULT ASTT</v>
          </cell>
          <cell r="E100">
            <v>5</v>
          </cell>
          <cell r="I100" t="str">
            <v>MONTAMISE TT</v>
          </cell>
          <cell r="J100">
            <v>7</v>
          </cell>
        </row>
        <row r="101">
          <cell r="D101" t="str">
            <v>CIVRAY  CTT</v>
          </cell>
          <cell r="E101">
            <v>3</v>
          </cell>
          <cell r="I101" t="str">
            <v>BEAUMONT  FEPS</v>
          </cell>
          <cell r="J101">
            <v>3</v>
          </cell>
        </row>
        <row r="102">
          <cell r="D102" t="str">
            <v>CHAUVIGNY  TT</v>
          </cell>
          <cell r="E102">
            <v>5</v>
          </cell>
          <cell r="I102" t="str">
            <v>NOUAILLE-MAUPERTUIS TT</v>
          </cell>
          <cell r="J102">
            <v>5</v>
          </cell>
        </row>
        <row r="103">
          <cell r="D103" t="str">
            <v>TTACC POITIERS 86</v>
          </cell>
          <cell r="E103">
            <v>10</v>
          </cell>
          <cell r="I103" t="str">
            <v>TTACC POITIERS 86</v>
          </cell>
          <cell r="J103">
            <v>11</v>
          </cell>
        </row>
        <row r="106">
          <cell r="D106" t="str">
            <v>EXEMPT</v>
          </cell>
          <cell r="I106" t="str">
            <v/>
          </cell>
        </row>
        <row r="107">
          <cell r="D107" t="str">
            <v>LOUDUN  PPCL</v>
          </cell>
          <cell r="E107">
            <v>4</v>
          </cell>
          <cell r="I107" t="str">
            <v/>
          </cell>
        </row>
        <row r="108">
          <cell r="D108" t="str">
            <v>NOUAILLE-MAUPERTUIS TT</v>
          </cell>
          <cell r="E108">
            <v>4</v>
          </cell>
        </row>
        <row r="109">
          <cell r="D109" t="str">
            <v xml:space="preserve">DANGE / LES ORMES </v>
          </cell>
          <cell r="E109">
            <v>6</v>
          </cell>
          <cell r="I109" t="str">
            <v/>
          </cell>
        </row>
        <row r="110">
          <cell r="D110" t="str">
            <v>CHATELLERAULT ASTT</v>
          </cell>
          <cell r="E110">
            <v>7</v>
          </cell>
          <cell r="I110" t="str">
            <v/>
          </cell>
        </row>
        <row r="111">
          <cell r="D111" t="str">
            <v>CIVRAY  CTT</v>
          </cell>
          <cell r="E111">
            <v>4</v>
          </cell>
          <cell r="I111" t="str">
            <v/>
          </cell>
        </row>
        <row r="112">
          <cell r="D112" t="str">
            <v>CHAUVIGNY  TT</v>
          </cell>
          <cell r="E112">
            <v>6</v>
          </cell>
          <cell r="I112" t="str">
            <v/>
          </cell>
        </row>
        <row r="113">
          <cell r="D113" t="str">
            <v>STADE POITEVIN</v>
          </cell>
          <cell r="E113">
            <v>11</v>
          </cell>
          <cell r="I113" t="str">
            <v/>
          </cell>
        </row>
      </sheetData>
      <sheetData sheetId="4"/>
      <sheetData sheetId="5">
        <row r="3">
          <cell r="R3" t="str">
            <v>ST-BENOIT TT</v>
          </cell>
          <cell r="S3">
            <v>6</v>
          </cell>
        </row>
        <row r="4">
          <cell r="R4" t="str">
            <v>BEAUMONT  FEPS</v>
          </cell>
          <cell r="S4">
            <v>2</v>
          </cell>
        </row>
        <row r="5">
          <cell r="R5" t="str">
            <v>CHATELLERAULT ASTT</v>
          </cell>
          <cell r="S5">
            <v>3</v>
          </cell>
        </row>
        <row r="6">
          <cell r="R6" t="str">
            <v>LA ROCHE-POSAY TT</v>
          </cell>
          <cell r="S6">
            <v>1</v>
          </cell>
        </row>
        <row r="7">
          <cell r="R7" t="str">
            <v>LOUDUN  PPCL</v>
          </cell>
          <cell r="S7">
            <v>2</v>
          </cell>
        </row>
        <row r="8">
          <cell r="R8" t="str">
            <v xml:space="preserve">DANGE / LES ORMES </v>
          </cell>
          <cell r="S8">
            <v>2</v>
          </cell>
        </row>
        <row r="13">
          <cell r="U13">
            <v>0</v>
          </cell>
          <cell r="V13">
            <v>0</v>
          </cell>
          <cell r="AA13">
            <v>0</v>
          </cell>
          <cell r="AB13">
            <v>0</v>
          </cell>
          <cell r="AI13">
            <v>0</v>
          </cell>
          <cell r="AJ13">
            <v>0</v>
          </cell>
          <cell r="AO13">
            <v>0</v>
          </cell>
          <cell r="AV13">
            <v>0</v>
          </cell>
          <cell r="AW13">
            <v>0</v>
          </cell>
          <cell r="BC13">
            <v>0</v>
          </cell>
          <cell r="BD13">
            <v>0</v>
          </cell>
          <cell r="BJ13">
            <v>0</v>
          </cell>
          <cell r="BK13">
            <v>0</v>
          </cell>
          <cell r="BQ13">
            <v>0</v>
          </cell>
          <cell r="BR13">
            <v>0</v>
          </cell>
          <cell r="BW13">
            <v>0</v>
          </cell>
          <cell r="BX13">
            <v>0</v>
          </cell>
          <cell r="CD13">
            <v>0</v>
          </cell>
        </row>
        <row r="14">
          <cell r="U14">
            <v>0</v>
          </cell>
          <cell r="V14">
            <v>0</v>
          </cell>
          <cell r="AA14">
            <v>0</v>
          </cell>
          <cell r="AB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V14">
            <v>0</v>
          </cell>
          <cell r="AW14">
            <v>0</v>
          </cell>
          <cell r="BC14">
            <v>0</v>
          </cell>
          <cell r="BD14">
            <v>0</v>
          </cell>
          <cell r="BJ14">
            <v>0</v>
          </cell>
          <cell r="BK14">
            <v>0</v>
          </cell>
          <cell r="BQ14">
            <v>0</v>
          </cell>
          <cell r="BR14">
            <v>0</v>
          </cell>
          <cell r="BW14">
            <v>0</v>
          </cell>
          <cell r="CD14">
            <v>0</v>
          </cell>
        </row>
        <row r="15">
          <cell r="U15">
            <v>0</v>
          </cell>
          <cell r="V15">
            <v>0</v>
          </cell>
          <cell r="AA15">
            <v>0</v>
          </cell>
          <cell r="AB15">
            <v>0</v>
          </cell>
          <cell r="AI15">
            <v>0</v>
          </cell>
          <cell r="AJ15">
            <v>0</v>
          </cell>
          <cell r="AO15">
            <v>0</v>
          </cell>
          <cell r="AP15">
            <v>0</v>
          </cell>
          <cell r="AV15">
            <v>0</v>
          </cell>
          <cell r="AW15">
            <v>0</v>
          </cell>
          <cell r="BC15">
            <v>0</v>
          </cell>
          <cell r="BD15">
            <v>0</v>
          </cell>
          <cell r="BJ15">
            <v>0</v>
          </cell>
          <cell r="BK15">
            <v>0</v>
          </cell>
          <cell r="BQ15">
            <v>0</v>
          </cell>
          <cell r="BR15">
            <v>0</v>
          </cell>
          <cell r="BW15">
            <v>0</v>
          </cell>
          <cell r="BX15">
            <v>0</v>
          </cell>
          <cell r="CD15">
            <v>0</v>
          </cell>
        </row>
        <row r="16">
          <cell r="U16">
            <v>0</v>
          </cell>
          <cell r="V16">
            <v>0</v>
          </cell>
          <cell r="AA16">
            <v>0</v>
          </cell>
          <cell r="AB16">
            <v>0</v>
          </cell>
          <cell r="AI16">
            <v>0</v>
          </cell>
          <cell r="AJ16">
            <v>0</v>
          </cell>
          <cell r="AO16">
            <v>0</v>
          </cell>
          <cell r="AP16">
            <v>0</v>
          </cell>
          <cell r="AV16">
            <v>0</v>
          </cell>
          <cell r="AW16">
            <v>0</v>
          </cell>
          <cell r="BC16">
            <v>0</v>
          </cell>
          <cell r="BD16">
            <v>0</v>
          </cell>
          <cell r="BJ16">
            <v>0</v>
          </cell>
          <cell r="BK16">
            <v>0</v>
          </cell>
          <cell r="BQ16">
            <v>0</v>
          </cell>
          <cell r="BW16">
            <v>0</v>
          </cell>
          <cell r="CD16">
            <v>0</v>
          </cell>
        </row>
        <row r="17">
          <cell r="U17">
            <v>0</v>
          </cell>
          <cell r="V17">
            <v>0</v>
          </cell>
          <cell r="AA17">
            <v>0</v>
          </cell>
          <cell r="AB17">
            <v>0</v>
          </cell>
          <cell r="AI17">
            <v>0</v>
          </cell>
          <cell r="AJ17">
            <v>0</v>
          </cell>
          <cell r="AO17">
            <v>0</v>
          </cell>
          <cell r="AP17">
            <v>0</v>
          </cell>
          <cell r="AV17">
            <v>0</v>
          </cell>
          <cell r="AW17">
            <v>0</v>
          </cell>
          <cell r="BC17">
            <v>0</v>
          </cell>
          <cell r="BD17">
            <v>0</v>
          </cell>
          <cell r="BJ17">
            <v>0</v>
          </cell>
          <cell r="BK17">
            <v>0</v>
          </cell>
          <cell r="BQ17">
            <v>0</v>
          </cell>
          <cell r="BR17">
            <v>0</v>
          </cell>
          <cell r="BW17">
            <v>0</v>
          </cell>
          <cell r="CD17">
            <v>0</v>
          </cell>
        </row>
        <row r="18">
          <cell r="U18">
            <v>0</v>
          </cell>
          <cell r="V18">
            <v>0</v>
          </cell>
          <cell r="AA18">
            <v>0</v>
          </cell>
          <cell r="AB18">
            <v>0</v>
          </cell>
          <cell r="AI18">
            <v>0</v>
          </cell>
          <cell r="AJ18">
            <v>0</v>
          </cell>
          <cell r="AO18">
            <v>0</v>
          </cell>
          <cell r="AP18">
            <v>0</v>
          </cell>
          <cell r="AV18">
            <v>0</v>
          </cell>
          <cell r="AW18">
            <v>0</v>
          </cell>
          <cell r="BC18">
            <v>0</v>
          </cell>
          <cell r="BD18">
            <v>0</v>
          </cell>
          <cell r="BJ18">
            <v>0</v>
          </cell>
          <cell r="BK18">
            <v>0</v>
          </cell>
          <cell r="BQ18">
            <v>0</v>
          </cell>
          <cell r="BR18">
            <v>0</v>
          </cell>
          <cell r="BW18">
            <v>0</v>
          </cell>
          <cell r="CD18">
            <v>0</v>
          </cell>
        </row>
        <row r="19">
          <cell r="U19">
            <v>0</v>
          </cell>
          <cell r="V19">
            <v>0</v>
          </cell>
          <cell r="AA19">
            <v>0</v>
          </cell>
          <cell r="AB19">
            <v>0</v>
          </cell>
          <cell r="AI19">
            <v>0</v>
          </cell>
          <cell r="AJ19">
            <v>0</v>
          </cell>
          <cell r="AO19">
            <v>0</v>
          </cell>
          <cell r="AP19">
            <v>0</v>
          </cell>
          <cell r="AV19">
            <v>0</v>
          </cell>
          <cell r="AW19">
            <v>0</v>
          </cell>
          <cell r="BC19">
            <v>0</v>
          </cell>
          <cell r="BD19">
            <v>0</v>
          </cell>
          <cell r="BJ19">
            <v>0</v>
          </cell>
          <cell r="BK19">
            <v>0</v>
          </cell>
          <cell r="BQ19">
            <v>0</v>
          </cell>
          <cell r="BR19">
            <v>0</v>
          </cell>
          <cell r="BW19">
            <v>0</v>
          </cell>
          <cell r="CD19">
            <v>0</v>
          </cell>
        </row>
        <row r="20">
          <cell r="U20">
            <v>0</v>
          </cell>
          <cell r="V20">
            <v>0</v>
          </cell>
          <cell r="AA20">
            <v>0</v>
          </cell>
          <cell r="AB20">
            <v>0</v>
          </cell>
          <cell r="AI20">
            <v>0</v>
          </cell>
          <cell r="AJ20">
            <v>0</v>
          </cell>
          <cell r="AO20">
            <v>0</v>
          </cell>
          <cell r="AP20">
            <v>0</v>
          </cell>
          <cell r="AV20">
            <v>0</v>
          </cell>
          <cell r="AW20">
            <v>0</v>
          </cell>
          <cell r="BC20">
            <v>0</v>
          </cell>
          <cell r="BD20">
            <v>0</v>
          </cell>
          <cell r="BJ20">
            <v>0</v>
          </cell>
          <cell r="BK20">
            <v>0</v>
          </cell>
          <cell r="BQ20">
            <v>0</v>
          </cell>
          <cell r="BR20">
            <v>0</v>
          </cell>
          <cell r="BW20">
            <v>0</v>
          </cell>
          <cell r="CD20">
            <v>0</v>
          </cell>
        </row>
        <row r="23">
          <cell r="U23">
            <v>0</v>
          </cell>
          <cell r="V23">
            <v>0</v>
          </cell>
          <cell r="AA23">
            <v>0</v>
          </cell>
          <cell r="AB23">
            <v>0</v>
          </cell>
          <cell r="AI23">
            <v>0</v>
          </cell>
          <cell r="AJ23">
            <v>0</v>
          </cell>
          <cell r="AO23">
            <v>0</v>
          </cell>
          <cell r="AP23">
            <v>0</v>
          </cell>
          <cell r="AV23">
            <v>0</v>
          </cell>
          <cell r="AW23">
            <v>0</v>
          </cell>
          <cell r="BC23">
            <v>0</v>
          </cell>
          <cell r="BD23">
            <v>0</v>
          </cell>
          <cell r="BJ23">
            <v>0</v>
          </cell>
          <cell r="BK23">
            <v>0</v>
          </cell>
          <cell r="BQ23">
            <v>0</v>
          </cell>
          <cell r="BW23">
            <v>0</v>
          </cell>
          <cell r="CD23">
            <v>0</v>
          </cell>
        </row>
        <row r="24">
          <cell r="U24">
            <v>0</v>
          </cell>
          <cell r="V24">
            <v>0</v>
          </cell>
          <cell r="AA24">
            <v>0</v>
          </cell>
          <cell r="AB24">
            <v>0</v>
          </cell>
          <cell r="AI24">
            <v>0</v>
          </cell>
          <cell r="AJ24">
            <v>0</v>
          </cell>
          <cell r="AO24">
            <v>0</v>
          </cell>
          <cell r="AV24">
            <v>0</v>
          </cell>
          <cell r="AW24">
            <v>0</v>
          </cell>
          <cell r="BC24">
            <v>0</v>
          </cell>
          <cell r="BD24">
            <v>0</v>
          </cell>
          <cell r="BJ24">
            <v>0</v>
          </cell>
          <cell r="BK24">
            <v>0</v>
          </cell>
          <cell r="BQ24">
            <v>0</v>
          </cell>
          <cell r="BR24">
            <v>0</v>
          </cell>
          <cell r="BW24">
            <v>0</v>
          </cell>
          <cell r="BX24">
            <v>0</v>
          </cell>
          <cell r="CD24">
            <v>0</v>
          </cell>
        </row>
        <row r="25">
          <cell r="U25">
            <v>0</v>
          </cell>
          <cell r="V25">
            <v>0</v>
          </cell>
          <cell r="AA25">
            <v>0</v>
          </cell>
          <cell r="AB25">
            <v>0</v>
          </cell>
          <cell r="AI25">
            <v>0</v>
          </cell>
          <cell r="AJ25">
            <v>0</v>
          </cell>
          <cell r="AO25">
            <v>0</v>
          </cell>
          <cell r="AP25">
            <v>0</v>
          </cell>
          <cell r="AV25">
            <v>0</v>
          </cell>
          <cell r="AW25">
            <v>0</v>
          </cell>
          <cell r="BC25">
            <v>0</v>
          </cell>
          <cell r="BD25">
            <v>0</v>
          </cell>
          <cell r="BJ25">
            <v>0</v>
          </cell>
          <cell r="BK25">
            <v>0</v>
          </cell>
          <cell r="BQ25">
            <v>0</v>
          </cell>
          <cell r="BR25">
            <v>0</v>
          </cell>
          <cell r="BW25">
            <v>0</v>
          </cell>
          <cell r="CD25">
            <v>0</v>
          </cell>
        </row>
        <row r="26">
          <cell r="U26">
            <v>0</v>
          </cell>
          <cell r="V26">
            <v>0</v>
          </cell>
          <cell r="AA26">
            <v>0</v>
          </cell>
          <cell r="AB26">
            <v>0</v>
          </cell>
          <cell r="AI26">
            <v>0</v>
          </cell>
          <cell r="AJ26">
            <v>0</v>
          </cell>
          <cell r="AO26">
            <v>0</v>
          </cell>
          <cell r="AP26">
            <v>0</v>
          </cell>
          <cell r="AV26">
            <v>0</v>
          </cell>
          <cell r="AW26">
            <v>0</v>
          </cell>
          <cell r="BC26">
            <v>0</v>
          </cell>
          <cell r="BD26">
            <v>0</v>
          </cell>
          <cell r="BJ26">
            <v>0</v>
          </cell>
          <cell r="BK26">
            <v>0</v>
          </cell>
          <cell r="BQ26">
            <v>0</v>
          </cell>
          <cell r="BR26">
            <v>0</v>
          </cell>
          <cell r="BW26">
            <v>0</v>
          </cell>
          <cell r="BX26">
            <v>0</v>
          </cell>
          <cell r="CD26">
            <v>0</v>
          </cell>
        </row>
        <row r="27">
          <cell r="U27">
            <v>0</v>
          </cell>
          <cell r="V27">
            <v>0</v>
          </cell>
          <cell r="AA27">
            <v>0</v>
          </cell>
          <cell r="AB27">
            <v>0</v>
          </cell>
          <cell r="AI27">
            <v>0</v>
          </cell>
          <cell r="AJ27">
            <v>0</v>
          </cell>
          <cell r="AO27">
            <v>0</v>
          </cell>
          <cell r="AP27">
            <v>0</v>
          </cell>
          <cell r="AV27">
            <v>0</v>
          </cell>
          <cell r="AW27">
            <v>0</v>
          </cell>
          <cell r="BC27">
            <v>0</v>
          </cell>
          <cell r="BD27">
            <v>0</v>
          </cell>
          <cell r="BJ27">
            <v>0</v>
          </cell>
          <cell r="BK27">
            <v>0</v>
          </cell>
          <cell r="BQ27">
            <v>0</v>
          </cell>
          <cell r="BR27">
            <v>0</v>
          </cell>
          <cell r="BW27">
            <v>0</v>
          </cell>
          <cell r="CD27">
            <v>0</v>
          </cell>
        </row>
        <row r="28">
          <cell r="U28">
            <v>0</v>
          </cell>
          <cell r="V28">
            <v>0</v>
          </cell>
          <cell r="AA28">
            <v>0</v>
          </cell>
          <cell r="AB28">
            <v>0</v>
          </cell>
          <cell r="AI28">
            <v>0</v>
          </cell>
          <cell r="AJ28">
            <v>0</v>
          </cell>
          <cell r="AO28">
            <v>0</v>
          </cell>
          <cell r="AP28">
            <v>0</v>
          </cell>
          <cell r="AV28">
            <v>0</v>
          </cell>
          <cell r="AW28">
            <v>0</v>
          </cell>
          <cell r="BC28">
            <v>0</v>
          </cell>
          <cell r="BD28">
            <v>0</v>
          </cell>
          <cell r="BJ28">
            <v>0</v>
          </cell>
          <cell r="BK28">
            <v>0</v>
          </cell>
          <cell r="BQ28">
            <v>0</v>
          </cell>
          <cell r="BR28">
            <v>0</v>
          </cell>
          <cell r="BW28">
            <v>0</v>
          </cell>
          <cell r="CD28">
            <v>0</v>
          </cell>
        </row>
        <row r="29">
          <cell r="U29">
            <v>0</v>
          </cell>
          <cell r="V29">
            <v>0</v>
          </cell>
          <cell r="AA29">
            <v>0</v>
          </cell>
          <cell r="AB29">
            <v>0</v>
          </cell>
          <cell r="AI29">
            <v>0</v>
          </cell>
          <cell r="AJ29">
            <v>0</v>
          </cell>
          <cell r="AO29">
            <v>0</v>
          </cell>
          <cell r="AP29">
            <v>0</v>
          </cell>
          <cell r="AV29">
            <v>0</v>
          </cell>
          <cell r="AW29">
            <v>0</v>
          </cell>
          <cell r="BC29">
            <v>0</v>
          </cell>
          <cell r="BD29">
            <v>0</v>
          </cell>
          <cell r="BJ29">
            <v>0</v>
          </cell>
          <cell r="BK29">
            <v>0</v>
          </cell>
          <cell r="BQ29">
            <v>0</v>
          </cell>
          <cell r="BR29">
            <v>0</v>
          </cell>
          <cell r="BW29">
            <v>0</v>
          </cell>
          <cell r="CD29">
            <v>0</v>
          </cell>
        </row>
        <row r="30"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I30">
            <v>0</v>
          </cell>
          <cell r="AJ30">
            <v>0</v>
          </cell>
          <cell r="AO30">
            <v>0</v>
          </cell>
          <cell r="AP30">
            <v>0</v>
          </cell>
          <cell r="AV30">
            <v>0</v>
          </cell>
          <cell r="AW30">
            <v>0</v>
          </cell>
          <cell r="BC30">
            <v>0</v>
          </cell>
          <cell r="BD30">
            <v>0</v>
          </cell>
          <cell r="BJ30">
            <v>0</v>
          </cell>
          <cell r="BK30">
            <v>0</v>
          </cell>
          <cell r="BQ30">
            <v>0</v>
          </cell>
          <cell r="BR30">
            <v>0</v>
          </cell>
          <cell r="BW30">
            <v>0</v>
          </cell>
          <cell r="CD30">
            <v>0</v>
          </cell>
        </row>
        <row r="33">
          <cell r="U33">
            <v>0</v>
          </cell>
          <cell r="V33">
            <v>0</v>
          </cell>
          <cell r="AA33">
            <v>0</v>
          </cell>
          <cell r="AB33">
            <v>0</v>
          </cell>
          <cell r="AI33">
            <v>0</v>
          </cell>
          <cell r="AJ33">
            <v>0</v>
          </cell>
          <cell r="AO33">
            <v>0</v>
          </cell>
          <cell r="AV33">
            <v>0</v>
          </cell>
          <cell r="AW33">
            <v>0</v>
          </cell>
          <cell r="BC33">
            <v>0</v>
          </cell>
          <cell r="BD33">
            <v>0</v>
          </cell>
          <cell r="BJ33">
            <v>0</v>
          </cell>
          <cell r="BK33">
            <v>0</v>
          </cell>
          <cell r="BQ33">
            <v>0</v>
          </cell>
          <cell r="BR33">
            <v>0</v>
          </cell>
          <cell r="BW33">
            <v>0</v>
          </cell>
          <cell r="BX33">
            <v>0</v>
          </cell>
          <cell r="CD33">
            <v>0</v>
          </cell>
        </row>
        <row r="34">
          <cell r="U34">
            <v>0</v>
          </cell>
          <cell r="V34">
            <v>0</v>
          </cell>
          <cell r="AA34">
            <v>0</v>
          </cell>
          <cell r="AB34">
            <v>0</v>
          </cell>
          <cell r="AI34">
            <v>0</v>
          </cell>
          <cell r="AJ34">
            <v>0</v>
          </cell>
          <cell r="AO34">
            <v>0</v>
          </cell>
          <cell r="AP34">
            <v>0</v>
          </cell>
          <cell r="AV34">
            <v>0</v>
          </cell>
          <cell r="AW34">
            <v>0</v>
          </cell>
          <cell r="BC34">
            <v>0</v>
          </cell>
          <cell r="BD34">
            <v>0</v>
          </cell>
          <cell r="BJ34">
            <v>0</v>
          </cell>
          <cell r="BK34">
            <v>0</v>
          </cell>
          <cell r="BQ34">
            <v>0</v>
          </cell>
          <cell r="BR34">
            <v>0</v>
          </cell>
          <cell r="BW34">
            <v>0</v>
          </cell>
          <cell r="CD34">
            <v>0</v>
          </cell>
        </row>
        <row r="35">
          <cell r="U35">
            <v>0</v>
          </cell>
          <cell r="V35">
            <v>0</v>
          </cell>
          <cell r="AA35">
            <v>0</v>
          </cell>
          <cell r="AB35">
            <v>0</v>
          </cell>
          <cell r="AI35">
            <v>0</v>
          </cell>
          <cell r="AJ35">
            <v>0</v>
          </cell>
          <cell r="AO35">
            <v>0</v>
          </cell>
          <cell r="AP35">
            <v>0</v>
          </cell>
          <cell r="AV35">
            <v>0</v>
          </cell>
          <cell r="AW35">
            <v>0</v>
          </cell>
          <cell r="BC35">
            <v>0</v>
          </cell>
          <cell r="BD35">
            <v>0</v>
          </cell>
          <cell r="BJ35">
            <v>0</v>
          </cell>
          <cell r="BK35">
            <v>0</v>
          </cell>
          <cell r="BQ35">
            <v>0</v>
          </cell>
          <cell r="BR35">
            <v>0</v>
          </cell>
          <cell r="BW35">
            <v>0</v>
          </cell>
          <cell r="BX35">
            <v>0</v>
          </cell>
        </row>
        <row r="36">
          <cell r="U36">
            <v>0</v>
          </cell>
          <cell r="V36">
            <v>0</v>
          </cell>
          <cell r="AA36">
            <v>0</v>
          </cell>
          <cell r="AB36">
            <v>0</v>
          </cell>
          <cell r="AI36">
            <v>0</v>
          </cell>
          <cell r="AJ36">
            <v>0</v>
          </cell>
          <cell r="AO36">
            <v>0</v>
          </cell>
          <cell r="AP36">
            <v>0</v>
          </cell>
          <cell r="AV36">
            <v>0</v>
          </cell>
          <cell r="AW36">
            <v>0</v>
          </cell>
          <cell r="BC36">
            <v>0</v>
          </cell>
          <cell r="BD36">
            <v>0</v>
          </cell>
          <cell r="BJ36">
            <v>0</v>
          </cell>
          <cell r="BK36">
            <v>0</v>
          </cell>
          <cell r="BQ36">
            <v>0</v>
          </cell>
          <cell r="BR36">
            <v>0</v>
          </cell>
          <cell r="BW36">
            <v>0</v>
          </cell>
          <cell r="CD36">
            <v>0</v>
          </cell>
        </row>
        <row r="37">
          <cell r="U37">
            <v>0</v>
          </cell>
          <cell r="V37">
            <v>0</v>
          </cell>
          <cell r="AA37">
            <v>0</v>
          </cell>
          <cell r="AB37">
            <v>0</v>
          </cell>
          <cell r="AI37">
            <v>0</v>
          </cell>
          <cell r="AJ37">
            <v>0</v>
          </cell>
          <cell r="AO37">
            <v>0</v>
          </cell>
          <cell r="AP37">
            <v>0</v>
          </cell>
          <cell r="AV37">
            <v>0</v>
          </cell>
          <cell r="AW37">
            <v>0</v>
          </cell>
          <cell r="BC37">
            <v>0</v>
          </cell>
          <cell r="BD37">
            <v>0</v>
          </cell>
          <cell r="BJ37">
            <v>0</v>
          </cell>
          <cell r="BQ37">
            <v>0</v>
          </cell>
          <cell r="BR37">
            <v>0</v>
          </cell>
          <cell r="BW37">
            <v>0</v>
          </cell>
          <cell r="CD37">
            <v>0</v>
          </cell>
        </row>
        <row r="38">
          <cell r="U38">
            <v>0</v>
          </cell>
          <cell r="V38">
            <v>0</v>
          </cell>
          <cell r="AA38">
            <v>0</v>
          </cell>
          <cell r="AB38">
            <v>0</v>
          </cell>
          <cell r="AI38">
            <v>0</v>
          </cell>
          <cell r="AJ38">
            <v>0</v>
          </cell>
          <cell r="AO38">
            <v>0</v>
          </cell>
          <cell r="AP38">
            <v>0</v>
          </cell>
          <cell r="AV38">
            <v>0</v>
          </cell>
          <cell r="AW38">
            <v>0</v>
          </cell>
          <cell r="BC38">
            <v>0</v>
          </cell>
          <cell r="BD38">
            <v>0</v>
          </cell>
          <cell r="BJ38">
            <v>0</v>
          </cell>
          <cell r="BK38">
            <v>0</v>
          </cell>
          <cell r="BQ38">
            <v>0</v>
          </cell>
          <cell r="BR38">
            <v>0</v>
          </cell>
          <cell r="BW38">
            <v>0</v>
          </cell>
          <cell r="CD38">
            <v>0</v>
          </cell>
        </row>
        <row r="39">
          <cell r="U39">
            <v>0</v>
          </cell>
          <cell r="V39">
            <v>0</v>
          </cell>
          <cell r="AA39">
            <v>0</v>
          </cell>
          <cell r="AB39">
            <v>0</v>
          </cell>
          <cell r="AI39">
            <v>0</v>
          </cell>
          <cell r="AJ39">
            <v>0</v>
          </cell>
          <cell r="AO39">
            <v>0</v>
          </cell>
          <cell r="AP39">
            <v>0</v>
          </cell>
          <cell r="AV39">
            <v>0</v>
          </cell>
          <cell r="AW39">
            <v>0</v>
          </cell>
          <cell r="BC39">
            <v>0</v>
          </cell>
          <cell r="BD39">
            <v>0</v>
          </cell>
          <cell r="BJ39">
            <v>0</v>
          </cell>
          <cell r="BK39">
            <v>0</v>
          </cell>
          <cell r="BQ39">
            <v>0</v>
          </cell>
          <cell r="BR39">
            <v>0</v>
          </cell>
          <cell r="BW39">
            <v>0</v>
          </cell>
          <cell r="CD39">
            <v>0</v>
          </cell>
        </row>
        <row r="40">
          <cell r="U40">
            <v>0</v>
          </cell>
          <cell r="V40">
            <v>0</v>
          </cell>
          <cell r="AA40">
            <v>0</v>
          </cell>
          <cell r="AB40">
            <v>0</v>
          </cell>
          <cell r="AI40">
            <v>0</v>
          </cell>
          <cell r="AJ40">
            <v>0</v>
          </cell>
          <cell r="AO40">
            <v>0</v>
          </cell>
          <cell r="AP40">
            <v>0</v>
          </cell>
          <cell r="AV40">
            <v>0</v>
          </cell>
          <cell r="AW40">
            <v>0</v>
          </cell>
          <cell r="BC40">
            <v>0</v>
          </cell>
          <cell r="BD40">
            <v>0</v>
          </cell>
          <cell r="BJ40">
            <v>0</v>
          </cell>
          <cell r="BK40">
            <v>0</v>
          </cell>
          <cell r="BQ40">
            <v>0</v>
          </cell>
          <cell r="BW40">
            <v>0</v>
          </cell>
          <cell r="CD40">
            <v>0</v>
          </cell>
        </row>
        <row r="43">
          <cell r="U43">
            <v>0</v>
          </cell>
          <cell r="V43">
            <v>0</v>
          </cell>
          <cell r="AA43">
            <v>0</v>
          </cell>
          <cell r="AB43">
            <v>0</v>
          </cell>
          <cell r="AI43">
            <v>0</v>
          </cell>
          <cell r="AJ43">
            <v>0</v>
          </cell>
          <cell r="AO43">
            <v>0</v>
          </cell>
          <cell r="AP43">
            <v>0</v>
          </cell>
          <cell r="AV43">
            <v>0</v>
          </cell>
          <cell r="AW43">
            <v>0</v>
          </cell>
          <cell r="BC43">
            <v>0</v>
          </cell>
          <cell r="BD43">
            <v>0</v>
          </cell>
          <cell r="BJ43">
            <v>0</v>
          </cell>
          <cell r="BK43">
            <v>0</v>
          </cell>
          <cell r="BQ43">
            <v>0</v>
          </cell>
          <cell r="BR43">
            <v>0</v>
          </cell>
          <cell r="BW43">
            <v>0</v>
          </cell>
          <cell r="CD43">
            <v>0</v>
          </cell>
        </row>
        <row r="44">
          <cell r="U44">
            <v>0</v>
          </cell>
          <cell r="V44">
            <v>0</v>
          </cell>
          <cell r="AA44">
            <v>0</v>
          </cell>
          <cell r="AB44">
            <v>0</v>
          </cell>
          <cell r="AI44">
            <v>0</v>
          </cell>
          <cell r="AJ44">
            <v>0</v>
          </cell>
          <cell r="AO44">
            <v>0</v>
          </cell>
          <cell r="AV44">
            <v>0</v>
          </cell>
          <cell r="AW44">
            <v>0</v>
          </cell>
          <cell r="BC44">
            <v>0</v>
          </cell>
          <cell r="BD44">
            <v>0</v>
          </cell>
          <cell r="BJ44">
            <v>0</v>
          </cell>
          <cell r="BK44">
            <v>0</v>
          </cell>
          <cell r="BQ44">
            <v>0</v>
          </cell>
          <cell r="BR44">
            <v>0</v>
          </cell>
          <cell r="BW44">
            <v>0</v>
          </cell>
          <cell r="BX44">
            <v>0</v>
          </cell>
          <cell r="CD44">
            <v>0</v>
          </cell>
        </row>
        <row r="45">
          <cell r="U45">
            <v>0</v>
          </cell>
          <cell r="V45">
            <v>0</v>
          </cell>
          <cell r="AA45">
            <v>0</v>
          </cell>
          <cell r="AB45">
            <v>0</v>
          </cell>
          <cell r="AI45">
            <v>0</v>
          </cell>
          <cell r="AJ45">
            <v>0</v>
          </cell>
          <cell r="AO45">
            <v>0</v>
          </cell>
          <cell r="AP45">
            <v>0</v>
          </cell>
          <cell r="AV45">
            <v>0</v>
          </cell>
          <cell r="AW45">
            <v>0</v>
          </cell>
          <cell r="BC45">
            <v>0</v>
          </cell>
          <cell r="BD45">
            <v>0</v>
          </cell>
          <cell r="BJ45">
            <v>0</v>
          </cell>
          <cell r="BK45">
            <v>0</v>
          </cell>
          <cell r="BQ45">
            <v>0</v>
          </cell>
          <cell r="BR45">
            <v>0</v>
          </cell>
          <cell r="BW45">
            <v>0</v>
          </cell>
          <cell r="CD45">
            <v>0</v>
          </cell>
        </row>
        <row r="46">
          <cell r="U46">
            <v>0</v>
          </cell>
          <cell r="V46">
            <v>0</v>
          </cell>
          <cell r="AA46">
            <v>0</v>
          </cell>
          <cell r="AB46">
            <v>0</v>
          </cell>
          <cell r="AI46">
            <v>0</v>
          </cell>
          <cell r="AJ46">
            <v>0</v>
          </cell>
          <cell r="AO46">
            <v>0</v>
          </cell>
          <cell r="AP46">
            <v>0</v>
          </cell>
          <cell r="AV46">
            <v>0</v>
          </cell>
          <cell r="AW46">
            <v>0</v>
          </cell>
          <cell r="BC46">
            <v>0</v>
          </cell>
          <cell r="BD46">
            <v>0</v>
          </cell>
          <cell r="BJ46">
            <v>0</v>
          </cell>
          <cell r="BK46">
            <v>0</v>
          </cell>
          <cell r="BQ46">
            <v>0</v>
          </cell>
          <cell r="BR46">
            <v>0</v>
          </cell>
          <cell r="BW46">
            <v>0</v>
          </cell>
          <cell r="BX46">
            <v>0</v>
          </cell>
          <cell r="CD46">
            <v>0</v>
          </cell>
        </row>
        <row r="47">
          <cell r="U47">
            <v>0</v>
          </cell>
          <cell r="V47">
            <v>0</v>
          </cell>
          <cell r="AA47">
            <v>0</v>
          </cell>
          <cell r="AB47">
            <v>0</v>
          </cell>
          <cell r="AI47">
            <v>0</v>
          </cell>
          <cell r="AJ47">
            <v>0</v>
          </cell>
          <cell r="AO47">
            <v>0</v>
          </cell>
          <cell r="AP47">
            <v>0</v>
          </cell>
          <cell r="AV47">
            <v>0</v>
          </cell>
          <cell r="AW47">
            <v>0</v>
          </cell>
          <cell r="BC47">
            <v>0</v>
          </cell>
          <cell r="BD47">
            <v>0</v>
          </cell>
          <cell r="BJ47">
            <v>0</v>
          </cell>
          <cell r="BQ47">
            <v>0</v>
          </cell>
          <cell r="BR47">
            <v>0</v>
          </cell>
          <cell r="BW47">
            <v>0</v>
          </cell>
          <cell r="CD47">
            <v>0</v>
          </cell>
        </row>
        <row r="48">
          <cell r="U48">
            <v>0</v>
          </cell>
          <cell r="V48">
            <v>0</v>
          </cell>
          <cell r="AA48">
            <v>0</v>
          </cell>
          <cell r="AB48">
            <v>0</v>
          </cell>
          <cell r="AI48">
            <v>0</v>
          </cell>
          <cell r="AJ48">
            <v>0</v>
          </cell>
          <cell r="AO48">
            <v>0</v>
          </cell>
          <cell r="AP48">
            <v>0</v>
          </cell>
          <cell r="AV48">
            <v>0</v>
          </cell>
          <cell r="AW48">
            <v>0</v>
          </cell>
          <cell r="BC48">
            <v>0</v>
          </cell>
          <cell r="BD48">
            <v>0</v>
          </cell>
          <cell r="BJ48">
            <v>0</v>
          </cell>
          <cell r="BK48">
            <v>0</v>
          </cell>
          <cell r="BQ48">
            <v>0</v>
          </cell>
          <cell r="BR48">
            <v>0</v>
          </cell>
          <cell r="BW48">
            <v>0</v>
          </cell>
          <cell r="CD48">
            <v>0</v>
          </cell>
        </row>
        <row r="49">
          <cell r="U49">
            <v>0</v>
          </cell>
          <cell r="V49">
            <v>0</v>
          </cell>
          <cell r="AA49">
            <v>0</v>
          </cell>
          <cell r="AB49">
            <v>0</v>
          </cell>
          <cell r="AI49">
            <v>0</v>
          </cell>
          <cell r="AJ49">
            <v>0</v>
          </cell>
          <cell r="AO49">
            <v>0</v>
          </cell>
          <cell r="AP49">
            <v>0</v>
          </cell>
          <cell r="AV49">
            <v>0</v>
          </cell>
          <cell r="AW49">
            <v>0</v>
          </cell>
          <cell r="BC49">
            <v>0</v>
          </cell>
          <cell r="BD49">
            <v>0</v>
          </cell>
          <cell r="BJ49">
            <v>0</v>
          </cell>
          <cell r="BK49">
            <v>0</v>
          </cell>
          <cell r="BQ49">
            <v>0</v>
          </cell>
          <cell r="BR49">
            <v>0</v>
          </cell>
          <cell r="BW49">
            <v>0</v>
          </cell>
          <cell r="CD49">
            <v>0</v>
          </cell>
        </row>
        <row r="50">
          <cell r="U50">
            <v>0</v>
          </cell>
          <cell r="V50">
            <v>0</v>
          </cell>
          <cell r="AA50">
            <v>0</v>
          </cell>
          <cell r="AB50">
            <v>0</v>
          </cell>
          <cell r="AI50">
            <v>0</v>
          </cell>
          <cell r="AJ50">
            <v>0</v>
          </cell>
          <cell r="AO50">
            <v>0</v>
          </cell>
          <cell r="AP50">
            <v>0</v>
          </cell>
          <cell r="AV50">
            <v>0</v>
          </cell>
          <cell r="AW50">
            <v>0</v>
          </cell>
          <cell r="BC50">
            <v>0</v>
          </cell>
          <cell r="BD50">
            <v>0</v>
          </cell>
          <cell r="BJ50">
            <v>0</v>
          </cell>
          <cell r="BK50">
            <v>0</v>
          </cell>
          <cell r="BQ50">
            <v>0</v>
          </cell>
          <cell r="BW50">
            <v>0</v>
          </cell>
          <cell r="CD50">
            <v>0</v>
          </cell>
        </row>
        <row r="53">
          <cell r="U53">
            <v>0</v>
          </cell>
          <cell r="V53">
            <v>0</v>
          </cell>
          <cell r="AA53">
            <v>0</v>
          </cell>
          <cell r="AB53">
            <v>0</v>
          </cell>
          <cell r="AI53">
            <v>0</v>
          </cell>
          <cell r="AJ53">
            <v>0</v>
          </cell>
          <cell r="AO53">
            <v>0</v>
          </cell>
          <cell r="AV53">
            <v>0</v>
          </cell>
          <cell r="AW53">
            <v>0</v>
          </cell>
          <cell r="BC53">
            <v>0</v>
          </cell>
          <cell r="BD53">
            <v>0</v>
          </cell>
          <cell r="BJ53">
            <v>0</v>
          </cell>
          <cell r="BK53">
            <v>0</v>
          </cell>
          <cell r="BQ53">
            <v>0</v>
          </cell>
          <cell r="BR53">
            <v>0</v>
          </cell>
          <cell r="BW53">
            <v>0</v>
          </cell>
          <cell r="BX53">
            <v>0</v>
          </cell>
          <cell r="CD53">
            <v>0</v>
          </cell>
        </row>
        <row r="54">
          <cell r="U54">
            <v>0</v>
          </cell>
          <cell r="V54">
            <v>0</v>
          </cell>
          <cell r="AA54">
            <v>0</v>
          </cell>
          <cell r="AB54">
            <v>0</v>
          </cell>
          <cell r="AI54">
            <v>0</v>
          </cell>
          <cell r="AJ54">
            <v>0</v>
          </cell>
          <cell r="AO54">
            <v>0</v>
          </cell>
          <cell r="AP54">
            <v>0</v>
          </cell>
          <cell r="AV54">
            <v>0</v>
          </cell>
          <cell r="AW54">
            <v>0</v>
          </cell>
          <cell r="BC54">
            <v>0</v>
          </cell>
          <cell r="BD54">
            <v>0</v>
          </cell>
          <cell r="BJ54">
            <v>0</v>
          </cell>
          <cell r="BK54">
            <v>0</v>
          </cell>
          <cell r="BQ54">
            <v>0</v>
          </cell>
          <cell r="BR54">
            <v>0</v>
          </cell>
          <cell r="BW54">
            <v>0</v>
          </cell>
          <cell r="CD54">
            <v>0</v>
          </cell>
        </row>
        <row r="55">
          <cell r="U55">
            <v>0</v>
          </cell>
          <cell r="V55">
            <v>0</v>
          </cell>
          <cell r="AA55">
            <v>0</v>
          </cell>
          <cell r="AB55">
            <v>0</v>
          </cell>
          <cell r="AI55">
            <v>0</v>
          </cell>
          <cell r="AJ55">
            <v>0</v>
          </cell>
          <cell r="AO55">
            <v>0</v>
          </cell>
          <cell r="AP55">
            <v>0</v>
          </cell>
          <cell r="AV55">
            <v>0</v>
          </cell>
          <cell r="AW55">
            <v>0</v>
          </cell>
          <cell r="BC55">
            <v>0</v>
          </cell>
          <cell r="BD55">
            <v>0</v>
          </cell>
          <cell r="BJ55">
            <v>0</v>
          </cell>
          <cell r="BK55">
            <v>0</v>
          </cell>
          <cell r="BQ55">
            <v>0</v>
          </cell>
          <cell r="BR55">
            <v>0</v>
          </cell>
          <cell r="BW55">
            <v>0</v>
          </cell>
          <cell r="BX55">
            <v>0</v>
          </cell>
          <cell r="CD55">
            <v>0</v>
          </cell>
        </row>
        <row r="56">
          <cell r="U56">
            <v>0</v>
          </cell>
          <cell r="V56">
            <v>0</v>
          </cell>
          <cell r="AA56">
            <v>0</v>
          </cell>
          <cell r="AB56">
            <v>0</v>
          </cell>
          <cell r="AI56">
            <v>0</v>
          </cell>
          <cell r="AJ56">
            <v>0</v>
          </cell>
          <cell r="AO56">
            <v>0</v>
          </cell>
          <cell r="AP56">
            <v>0</v>
          </cell>
          <cell r="AV56">
            <v>0</v>
          </cell>
          <cell r="AW56">
            <v>0</v>
          </cell>
          <cell r="BC56">
            <v>0</v>
          </cell>
          <cell r="BD56">
            <v>0</v>
          </cell>
          <cell r="BJ56">
            <v>0</v>
          </cell>
          <cell r="BK56">
            <v>0</v>
          </cell>
          <cell r="BQ56">
            <v>0</v>
          </cell>
          <cell r="BR56">
            <v>0</v>
          </cell>
          <cell r="BW56">
            <v>0</v>
          </cell>
          <cell r="CD56">
            <v>0</v>
          </cell>
        </row>
        <row r="57">
          <cell r="U57">
            <v>0</v>
          </cell>
          <cell r="V57">
            <v>0</v>
          </cell>
          <cell r="AA57">
            <v>0</v>
          </cell>
          <cell r="AB57">
            <v>0</v>
          </cell>
          <cell r="AI57">
            <v>0</v>
          </cell>
          <cell r="AJ57">
            <v>0</v>
          </cell>
          <cell r="AO57">
            <v>0</v>
          </cell>
          <cell r="AP57">
            <v>0</v>
          </cell>
          <cell r="AV57">
            <v>0</v>
          </cell>
          <cell r="AW57">
            <v>0</v>
          </cell>
          <cell r="BC57">
            <v>0</v>
          </cell>
          <cell r="BD57">
            <v>0</v>
          </cell>
          <cell r="BJ57">
            <v>0</v>
          </cell>
          <cell r="BK57">
            <v>0</v>
          </cell>
          <cell r="BQ57">
            <v>0</v>
          </cell>
          <cell r="BW57">
            <v>0</v>
          </cell>
          <cell r="CD57">
            <v>0</v>
          </cell>
        </row>
        <row r="58">
          <cell r="U58">
            <v>0</v>
          </cell>
          <cell r="V58">
            <v>0</v>
          </cell>
          <cell r="AA58">
            <v>0</v>
          </cell>
          <cell r="AB58">
            <v>0</v>
          </cell>
          <cell r="AI58">
            <v>0</v>
          </cell>
          <cell r="AJ58">
            <v>0</v>
          </cell>
          <cell r="AO58">
            <v>0</v>
          </cell>
          <cell r="AP58">
            <v>0</v>
          </cell>
          <cell r="AV58">
            <v>0</v>
          </cell>
          <cell r="AW58">
            <v>0</v>
          </cell>
          <cell r="BC58">
            <v>0</v>
          </cell>
          <cell r="BD58">
            <v>0</v>
          </cell>
          <cell r="BJ58">
            <v>0</v>
          </cell>
          <cell r="BK58">
            <v>0</v>
          </cell>
          <cell r="BQ58">
            <v>0</v>
          </cell>
          <cell r="BR58">
            <v>0</v>
          </cell>
          <cell r="BW58">
            <v>0</v>
          </cell>
          <cell r="CD58">
            <v>0</v>
          </cell>
        </row>
        <row r="59">
          <cell r="U59">
            <v>0</v>
          </cell>
          <cell r="V59">
            <v>0</v>
          </cell>
          <cell r="AA59">
            <v>0</v>
          </cell>
          <cell r="AB59">
            <v>0</v>
          </cell>
          <cell r="AI59">
            <v>0</v>
          </cell>
          <cell r="AJ59">
            <v>0</v>
          </cell>
          <cell r="AO59">
            <v>0</v>
          </cell>
          <cell r="AP59">
            <v>0</v>
          </cell>
          <cell r="AV59">
            <v>0</v>
          </cell>
          <cell r="AW59">
            <v>0</v>
          </cell>
          <cell r="BC59">
            <v>0</v>
          </cell>
          <cell r="BD59">
            <v>0</v>
          </cell>
          <cell r="BJ59">
            <v>0</v>
          </cell>
          <cell r="BK59">
            <v>0</v>
          </cell>
          <cell r="BQ59">
            <v>0</v>
          </cell>
          <cell r="BR59">
            <v>0</v>
          </cell>
          <cell r="BW59">
            <v>0</v>
          </cell>
          <cell r="CD59">
            <v>0</v>
          </cell>
        </row>
        <row r="60">
          <cell r="U60">
            <v>0</v>
          </cell>
          <cell r="V60">
            <v>0</v>
          </cell>
          <cell r="AA60">
            <v>0</v>
          </cell>
          <cell r="AB60">
            <v>0</v>
          </cell>
          <cell r="AI60">
            <v>0</v>
          </cell>
          <cell r="AJ60">
            <v>0</v>
          </cell>
          <cell r="AO60">
            <v>0</v>
          </cell>
          <cell r="AP60">
            <v>0</v>
          </cell>
          <cell r="AV60">
            <v>0</v>
          </cell>
          <cell r="AW60">
            <v>0</v>
          </cell>
          <cell r="BC60">
            <v>0</v>
          </cell>
          <cell r="BD60">
            <v>0</v>
          </cell>
          <cell r="BJ60">
            <v>0</v>
          </cell>
          <cell r="BK60">
            <v>0</v>
          </cell>
          <cell r="BQ60">
            <v>0</v>
          </cell>
          <cell r="BR60">
            <v>0</v>
          </cell>
          <cell r="BW60">
            <v>0</v>
          </cell>
          <cell r="CD60">
            <v>0</v>
          </cell>
        </row>
        <row r="63">
          <cell r="U63">
            <v>0</v>
          </cell>
          <cell r="V63">
            <v>0</v>
          </cell>
          <cell r="AA63">
            <v>0</v>
          </cell>
          <cell r="AB63">
            <v>0</v>
          </cell>
          <cell r="AI63">
            <v>0</v>
          </cell>
          <cell r="AJ63">
            <v>0</v>
          </cell>
          <cell r="AO63">
            <v>0</v>
          </cell>
          <cell r="AP63">
            <v>0</v>
          </cell>
          <cell r="AV63">
            <v>0</v>
          </cell>
          <cell r="AW63">
            <v>0</v>
          </cell>
          <cell r="BC63">
            <v>0</v>
          </cell>
          <cell r="BD63">
            <v>0</v>
          </cell>
          <cell r="BJ63">
            <v>0</v>
          </cell>
          <cell r="BK63">
            <v>0</v>
          </cell>
          <cell r="BQ63">
            <v>0</v>
          </cell>
          <cell r="BR63">
            <v>0</v>
          </cell>
          <cell r="BW63">
            <v>0</v>
          </cell>
          <cell r="CD63">
            <v>0</v>
          </cell>
        </row>
        <row r="64">
          <cell r="U64">
            <v>0</v>
          </cell>
          <cell r="V64">
            <v>0</v>
          </cell>
          <cell r="AA64">
            <v>0</v>
          </cell>
          <cell r="AB64">
            <v>0</v>
          </cell>
          <cell r="AI64">
            <v>0</v>
          </cell>
          <cell r="AJ64">
            <v>0</v>
          </cell>
          <cell r="AO64">
            <v>0</v>
          </cell>
          <cell r="AV64">
            <v>0</v>
          </cell>
          <cell r="AW64">
            <v>0</v>
          </cell>
          <cell r="BC64">
            <v>0</v>
          </cell>
          <cell r="BD64">
            <v>0</v>
          </cell>
          <cell r="BJ64">
            <v>0</v>
          </cell>
          <cell r="BK64">
            <v>0</v>
          </cell>
          <cell r="BQ64">
            <v>0</v>
          </cell>
          <cell r="BR64">
            <v>0</v>
          </cell>
          <cell r="BW64">
            <v>0</v>
          </cell>
          <cell r="BX64">
            <v>0</v>
          </cell>
          <cell r="CD64">
            <v>0</v>
          </cell>
        </row>
        <row r="65">
          <cell r="U65">
            <v>0</v>
          </cell>
          <cell r="V65">
            <v>0</v>
          </cell>
          <cell r="AA65">
            <v>0</v>
          </cell>
          <cell r="AB65">
            <v>0</v>
          </cell>
          <cell r="AI65">
            <v>0</v>
          </cell>
          <cell r="AJ65">
            <v>0</v>
          </cell>
          <cell r="AO65">
            <v>0</v>
          </cell>
          <cell r="AP65">
            <v>0</v>
          </cell>
          <cell r="AV65">
            <v>0</v>
          </cell>
          <cell r="AW65">
            <v>0</v>
          </cell>
          <cell r="BC65">
            <v>0</v>
          </cell>
          <cell r="BD65">
            <v>0</v>
          </cell>
          <cell r="BJ65">
            <v>0</v>
          </cell>
          <cell r="BK65">
            <v>0</v>
          </cell>
          <cell r="BQ65">
            <v>0</v>
          </cell>
          <cell r="BR65">
            <v>0</v>
          </cell>
          <cell r="BW65">
            <v>0</v>
          </cell>
          <cell r="BX65">
            <v>0</v>
          </cell>
          <cell r="CD65">
            <v>0</v>
          </cell>
        </row>
        <row r="66">
          <cell r="U66">
            <v>0</v>
          </cell>
          <cell r="V66">
            <v>0</v>
          </cell>
          <cell r="AA66">
            <v>0</v>
          </cell>
          <cell r="AB66">
            <v>0</v>
          </cell>
          <cell r="AI66">
            <v>0</v>
          </cell>
          <cell r="AJ66">
            <v>0</v>
          </cell>
          <cell r="AO66">
            <v>0</v>
          </cell>
          <cell r="AP66">
            <v>0</v>
          </cell>
          <cell r="AV66">
            <v>0</v>
          </cell>
          <cell r="AW66">
            <v>0</v>
          </cell>
          <cell r="BC66">
            <v>0</v>
          </cell>
          <cell r="BD66">
            <v>0</v>
          </cell>
          <cell r="BJ66">
            <v>0</v>
          </cell>
          <cell r="BK66">
            <v>0</v>
          </cell>
          <cell r="BQ66">
            <v>0</v>
          </cell>
          <cell r="BR66">
            <v>0</v>
          </cell>
          <cell r="BW66">
            <v>0</v>
          </cell>
          <cell r="CD66">
            <v>0</v>
          </cell>
        </row>
        <row r="67">
          <cell r="U67">
            <v>0</v>
          </cell>
          <cell r="V67">
            <v>0</v>
          </cell>
          <cell r="AA67">
            <v>0</v>
          </cell>
          <cell r="AB67">
            <v>0</v>
          </cell>
          <cell r="AI67">
            <v>0</v>
          </cell>
          <cell r="AJ67">
            <v>0</v>
          </cell>
          <cell r="AO67">
            <v>0</v>
          </cell>
          <cell r="AP67">
            <v>0</v>
          </cell>
          <cell r="AV67">
            <v>0</v>
          </cell>
          <cell r="AW67">
            <v>0</v>
          </cell>
          <cell r="BC67">
            <v>0</v>
          </cell>
          <cell r="BD67">
            <v>0</v>
          </cell>
          <cell r="BJ67">
            <v>0</v>
          </cell>
          <cell r="BK67">
            <v>0</v>
          </cell>
          <cell r="BQ67">
            <v>0</v>
          </cell>
          <cell r="BR67">
            <v>0</v>
          </cell>
          <cell r="BW67">
            <v>0</v>
          </cell>
          <cell r="CD67">
            <v>0</v>
          </cell>
        </row>
        <row r="68">
          <cell r="U68">
            <v>0</v>
          </cell>
          <cell r="V68">
            <v>0</v>
          </cell>
          <cell r="AA68">
            <v>0</v>
          </cell>
          <cell r="AB68">
            <v>0</v>
          </cell>
          <cell r="AI68">
            <v>0</v>
          </cell>
          <cell r="AJ68">
            <v>0</v>
          </cell>
          <cell r="AO68">
            <v>0</v>
          </cell>
          <cell r="AP68">
            <v>0</v>
          </cell>
          <cell r="AV68">
            <v>0</v>
          </cell>
          <cell r="AW68">
            <v>0</v>
          </cell>
          <cell r="BC68">
            <v>0</v>
          </cell>
          <cell r="BD68">
            <v>0</v>
          </cell>
          <cell r="BJ68">
            <v>0</v>
          </cell>
          <cell r="BK68">
            <v>0</v>
          </cell>
          <cell r="BQ68">
            <v>0</v>
          </cell>
          <cell r="BW68">
            <v>0</v>
          </cell>
          <cell r="CD68">
            <v>0</v>
          </cell>
        </row>
        <row r="69">
          <cell r="U69">
            <v>0</v>
          </cell>
          <cell r="V69">
            <v>0</v>
          </cell>
          <cell r="AA69">
            <v>0</v>
          </cell>
          <cell r="AB69">
            <v>0</v>
          </cell>
          <cell r="AI69">
            <v>0</v>
          </cell>
          <cell r="AJ69">
            <v>0</v>
          </cell>
          <cell r="AO69">
            <v>0</v>
          </cell>
          <cell r="AP69">
            <v>0</v>
          </cell>
          <cell r="AV69">
            <v>0</v>
          </cell>
          <cell r="AW69">
            <v>0</v>
          </cell>
          <cell r="BC69">
            <v>0</v>
          </cell>
          <cell r="BD69">
            <v>0</v>
          </cell>
          <cell r="BJ69">
            <v>0</v>
          </cell>
          <cell r="BK69">
            <v>0</v>
          </cell>
          <cell r="BQ69">
            <v>0</v>
          </cell>
          <cell r="BR69">
            <v>0</v>
          </cell>
          <cell r="BW69">
            <v>0</v>
          </cell>
          <cell r="CD69">
            <v>0</v>
          </cell>
        </row>
        <row r="70">
          <cell r="U70">
            <v>0</v>
          </cell>
          <cell r="V70">
            <v>0</v>
          </cell>
          <cell r="AA70">
            <v>0</v>
          </cell>
          <cell r="AB70">
            <v>0</v>
          </cell>
          <cell r="AI70">
            <v>0</v>
          </cell>
          <cell r="AJ70">
            <v>0</v>
          </cell>
          <cell r="AO70">
            <v>0</v>
          </cell>
          <cell r="AP70">
            <v>0</v>
          </cell>
          <cell r="AV70">
            <v>0</v>
          </cell>
          <cell r="AW70">
            <v>0</v>
          </cell>
          <cell r="BC70">
            <v>0</v>
          </cell>
          <cell r="BD70">
            <v>0</v>
          </cell>
          <cell r="BJ70">
            <v>0</v>
          </cell>
          <cell r="BK70">
            <v>0</v>
          </cell>
          <cell r="BQ70">
            <v>0</v>
          </cell>
          <cell r="BR70">
            <v>0</v>
          </cell>
          <cell r="BW70">
            <v>0</v>
          </cell>
          <cell r="CD70">
            <v>0</v>
          </cell>
        </row>
        <row r="73">
          <cell r="U73">
            <v>0</v>
          </cell>
          <cell r="V73">
            <v>0</v>
          </cell>
          <cell r="AA73">
            <v>0</v>
          </cell>
          <cell r="AB73">
            <v>0</v>
          </cell>
          <cell r="AI73">
            <v>0</v>
          </cell>
          <cell r="AJ73">
            <v>0</v>
          </cell>
          <cell r="AO73">
            <v>0</v>
          </cell>
          <cell r="AV73">
            <v>0</v>
          </cell>
          <cell r="AW73">
            <v>0</v>
          </cell>
          <cell r="BC73">
            <v>0</v>
          </cell>
          <cell r="BD73">
            <v>0</v>
          </cell>
          <cell r="BJ73">
            <v>0</v>
          </cell>
          <cell r="BK73">
            <v>0</v>
          </cell>
          <cell r="BQ73">
            <v>0</v>
          </cell>
          <cell r="BR73">
            <v>0</v>
          </cell>
          <cell r="BW73">
            <v>0</v>
          </cell>
          <cell r="BX73">
            <v>0</v>
          </cell>
          <cell r="CD73">
            <v>0</v>
          </cell>
        </row>
        <row r="74">
          <cell r="U74">
            <v>0</v>
          </cell>
          <cell r="V74">
            <v>0</v>
          </cell>
          <cell r="AA74">
            <v>0</v>
          </cell>
          <cell r="AB74">
            <v>0</v>
          </cell>
          <cell r="AI74">
            <v>0</v>
          </cell>
          <cell r="AJ74">
            <v>0</v>
          </cell>
          <cell r="AO74">
            <v>0</v>
          </cell>
          <cell r="AP74">
            <v>0</v>
          </cell>
          <cell r="AV74">
            <v>0</v>
          </cell>
          <cell r="AW74">
            <v>0</v>
          </cell>
          <cell r="BC74">
            <v>0</v>
          </cell>
          <cell r="BD74">
            <v>0</v>
          </cell>
          <cell r="BJ74">
            <v>0</v>
          </cell>
          <cell r="BK74">
            <v>0</v>
          </cell>
          <cell r="BQ74">
            <v>0</v>
          </cell>
          <cell r="BR74">
            <v>0</v>
          </cell>
          <cell r="BW74">
            <v>0</v>
          </cell>
          <cell r="BX74">
            <v>0</v>
          </cell>
          <cell r="CD74">
            <v>0</v>
          </cell>
        </row>
        <row r="75">
          <cell r="U75">
            <v>0</v>
          </cell>
          <cell r="V75">
            <v>0</v>
          </cell>
          <cell r="AA75">
            <v>0</v>
          </cell>
          <cell r="AB75">
            <v>0</v>
          </cell>
          <cell r="AI75">
            <v>0</v>
          </cell>
          <cell r="AJ75">
            <v>0</v>
          </cell>
          <cell r="AO75">
            <v>0</v>
          </cell>
          <cell r="AP75">
            <v>0</v>
          </cell>
          <cell r="AV75">
            <v>0</v>
          </cell>
          <cell r="AW75">
            <v>0</v>
          </cell>
          <cell r="BC75">
            <v>0</v>
          </cell>
          <cell r="BD75">
            <v>0</v>
          </cell>
          <cell r="BJ75">
            <v>0</v>
          </cell>
          <cell r="BK75">
            <v>0</v>
          </cell>
          <cell r="BQ75">
            <v>0</v>
          </cell>
          <cell r="BW75">
            <v>0</v>
          </cell>
          <cell r="CD75">
            <v>0</v>
          </cell>
        </row>
        <row r="76">
          <cell r="U76">
            <v>0</v>
          </cell>
          <cell r="V76">
            <v>0</v>
          </cell>
          <cell r="AA76">
            <v>0</v>
          </cell>
          <cell r="AB76">
            <v>0</v>
          </cell>
          <cell r="AI76">
            <v>0</v>
          </cell>
          <cell r="AJ76">
            <v>0</v>
          </cell>
          <cell r="AO76">
            <v>0</v>
          </cell>
          <cell r="AP76">
            <v>0</v>
          </cell>
          <cell r="AV76">
            <v>0</v>
          </cell>
          <cell r="AW76">
            <v>0</v>
          </cell>
          <cell r="BC76">
            <v>0</v>
          </cell>
          <cell r="BD76">
            <v>0</v>
          </cell>
          <cell r="BJ76">
            <v>0</v>
          </cell>
          <cell r="BK76">
            <v>0</v>
          </cell>
          <cell r="BQ76">
            <v>0</v>
          </cell>
          <cell r="BR76">
            <v>0</v>
          </cell>
          <cell r="BW76">
            <v>0</v>
          </cell>
          <cell r="CD76">
            <v>0</v>
          </cell>
        </row>
        <row r="77">
          <cell r="U77">
            <v>0</v>
          </cell>
          <cell r="V77">
            <v>0</v>
          </cell>
          <cell r="AA77">
            <v>0</v>
          </cell>
          <cell r="AB77">
            <v>0</v>
          </cell>
          <cell r="AI77">
            <v>0</v>
          </cell>
          <cell r="AJ77">
            <v>0</v>
          </cell>
          <cell r="AO77">
            <v>0</v>
          </cell>
          <cell r="AP77">
            <v>0</v>
          </cell>
          <cell r="AV77">
            <v>0</v>
          </cell>
          <cell r="AW77">
            <v>0</v>
          </cell>
          <cell r="BC77">
            <v>0</v>
          </cell>
          <cell r="BD77">
            <v>0</v>
          </cell>
          <cell r="BJ77">
            <v>0</v>
          </cell>
          <cell r="BK77">
            <v>0</v>
          </cell>
          <cell r="BQ77">
            <v>0</v>
          </cell>
          <cell r="BR77">
            <v>0</v>
          </cell>
          <cell r="BW77">
            <v>0</v>
          </cell>
          <cell r="CD77">
            <v>0</v>
          </cell>
        </row>
        <row r="78">
          <cell r="U78">
            <v>0</v>
          </cell>
          <cell r="V78">
            <v>0</v>
          </cell>
          <cell r="AA78">
            <v>0</v>
          </cell>
          <cell r="AB78">
            <v>0</v>
          </cell>
          <cell r="AI78">
            <v>0</v>
          </cell>
          <cell r="AJ78">
            <v>0</v>
          </cell>
          <cell r="AO78">
            <v>0</v>
          </cell>
          <cell r="AP78">
            <v>0</v>
          </cell>
          <cell r="AV78">
            <v>0</v>
          </cell>
          <cell r="AW78">
            <v>0</v>
          </cell>
          <cell r="BC78">
            <v>0</v>
          </cell>
          <cell r="BD78">
            <v>0</v>
          </cell>
          <cell r="BJ78">
            <v>0</v>
          </cell>
          <cell r="BK78">
            <v>0</v>
          </cell>
          <cell r="BQ78">
            <v>0</v>
          </cell>
          <cell r="BR78">
            <v>0</v>
          </cell>
          <cell r="BW78">
            <v>0</v>
          </cell>
          <cell r="CD78">
            <v>0</v>
          </cell>
        </row>
        <row r="79">
          <cell r="U79">
            <v>0</v>
          </cell>
          <cell r="V79">
            <v>0</v>
          </cell>
          <cell r="AA79">
            <v>0</v>
          </cell>
          <cell r="AB79">
            <v>0</v>
          </cell>
          <cell r="AI79">
            <v>0</v>
          </cell>
          <cell r="AJ79">
            <v>0</v>
          </cell>
          <cell r="AO79">
            <v>0</v>
          </cell>
          <cell r="AP79">
            <v>0</v>
          </cell>
          <cell r="AV79">
            <v>0</v>
          </cell>
          <cell r="AW79">
            <v>0</v>
          </cell>
          <cell r="BC79">
            <v>0</v>
          </cell>
          <cell r="BD79">
            <v>0</v>
          </cell>
          <cell r="BJ79">
            <v>0</v>
          </cell>
          <cell r="BK79">
            <v>0</v>
          </cell>
          <cell r="BQ79">
            <v>0</v>
          </cell>
          <cell r="BR79">
            <v>0</v>
          </cell>
          <cell r="BW79">
            <v>0</v>
          </cell>
          <cell r="CD79">
            <v>0</v>
          </cell>
        </row>
        <row r="80">
          <cell r="U80">
            <v>0</v>
          </cell>
          <cell r="V80">
            <v>0</v>
          </cell>
          <cell r="AA80">
            <v>0</v>
          </cell>
          <cell r="AB80">
            <v>0</v>
          </cell>
          <cell r="AI80">
            <v>0</v>
          </cell>
          <cell r="AJ80">
            <v>0</v>
          </cell>
          <cell r="AO80">
            <v>0</v>
          </cell>
          <cell r="AP80">
            <v>0</v>
          </cell>
          <cell r="AV80">
            <v>0</v>
          </cell>
          <cell r="AW80">
            <v>0</v>
          </cell>
          <cell r="BC80">
            <v>0</v>
          </cell>
          <cell r="BD80">
            <v>0</v>
          </cell>
          <cell r="BJ80">
            <v>0</v>
          </cell>
          <cell r="BK80">
            <v>0</v>
          </cell>
          <cell r="BQ80">
            <v>0</v>
          </cell>
          <cell r="BR80">
            <v>0</v>
          </cell>
          <cell r="BW80">
            <v>0</v>
          </cell>
          <cell r="CD8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2"/>
      <sheetName val="Clubs"/>
      <sheetName val="Capitaines"/>
      <sheetName val="Poules"/>
      <sheetName val="Calendrier"/>
      <sheetName val="Phase 1a"/>
      <sheetName val="Feuil14"/>
      <sheetName val="J1"/>
      <sheetName val="J2"/>
      <sheetName val="J3"/>
      <sheetName val="J4"/>
      <sheetName val="J5"/>
      <sheetName val="J6"/>
      <sheetName val="J7"/>
      <sheetName val="Serpent BRUT"/>
    </sheetNames>
    <sheetDataSet>
      <sheetData sheetId="0" refreshError="1"/>
      <sheetData sheetId="1" refreshError="1"/>
      <sheetData sheetId="2" refreshError="1"/>
      <sheetData sheetId="3">
        <row r="5">
          <cell r="C5" t="str">
            <v>Loudun PPCL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B5D0-1894-4FFB-80A1-F0A1B406ACD0}">
  <sheetPr codeName="Feuil3"/>
  <dimension ref="A1:Q457"/>
  <sheetViews>
    <sheetView tabSelected="1" zoomScale="85" zoomScaleNormal="85" workbookViewId="0">
      <selection activeCell="J6" sqref="J6"/>
    </sheetView>
  </sheetViews>
  <sheetFormatPr baseColWidth="10" defaultRowHeight="12" x14ac:dyDescent="0.2"/>
  <cols>
    <col min="1" max="1" width="4.85546875" style="3" customWidth="1"/>
    <col min="2" max="2" width="22.85546875" style="3" customWidth="1"/>
    <col min="3" max="3" width="3.42578125" style="3" customWidth="1"/>
    <col min="4" max="4" width="13" style="4" customWidth="1"/>
    <col min="5" max="5" width="2" style="3" customWidth="1"/>
    <col min="6" max="6" width="22.85546875" style="3" customWidth="1"/>
    <col min="7" max="7" width="3.42578125" style="3" customWidth="1"/>
    <col min="8" max="8" width="13" style="3" customWidth="1"/>
    <col min="9" max="9" width="2" style="3" customWidth="1"/>
    <col min="10" max="10" width="22.85546875" style="3" customWidth="1"/>
    <col min="11" max="11" width="3.28515625" style="3" bestFit="1" customWidth="1"/>
    <col min="12" max="12" width="13" style="3" customWidth="1"/>
    <col min="13" max="13" width="2" style="3" customWidth="1"/>
    <col min="14" max="14" width="22.5703125" style="3" bestFit="1" customWidth="1"/>
    <col min="15" max="15" width="3.28515625" style="3" bestFit="1" customWidth="1"/>
    <col min="16" max="16" width="12.85546875" style="3" bestFit="1" customWidth="1"/>
    <col min="17" max="256" width="11.42578125" style="3"/>
    <col min="257" max="257" width="4.85546875" style="3" customWidth="1"/>
    <col min="258" max="258" width="22.85546875" style="3" customWidth="1"/>
    <col min="259" max="259" width="3.42578125" style="3" customWidth="1"/>
    <col min="260" max="260" width="13" style="3" customWidth="1"/>
    <col min="261" max="261" width="2" style="3" customWidth="1"/>
    <col min="262" max="262" width="22.85546875" style="3" customWidth="1"/>
    <col min="263" max="263" width="3.42578125" style="3" customWidth="1"/>
    <col min="264" max="264" width="13" style="3" customWidth="1"/>
    <col min="265" max="265" width="2" style="3" customWidth="1"/>
    <col min="266" max="266" width="22.85546875" style="3" customWidth="1"/>
    <col min="267" max="267" width="3.28515625" style="3" bestFit="1" customWidth="1"/>
    <col min="268" max="268" width="13" style="3" customWidth="1"/>
    <col min="269" max="269" width="2" style="3" customWidth="1"/>
    <col min="270" max="270" width="22.5703125" style="3" bestFit="1" customWidth="1"/>
    <col min="271" max="271" width="3.28515625" style="3" bestFit="1" customWidth="1"/>
    <col min="272" max="272" width="12.85546875" style="3" bestFit="1" customWidth="1"/>
    <col min="273" max="512" width="11.42578125" style="3"/>
    <col min="513" max="513" width="4.85546875" style="3" customWidth="1"/>
    <col min="514" max="514" width="22.85546875" style="3" customWidth="1"/>
    <col min="515" max="515" width="3.42578125" style="3" customWidth="1"/>
    <col min="516" max="516" width="13" style="3" customWidth="1"/>
    <col min="517" max="517" width="2" style="3" customWidth="1"/>
    <col min="518" max="518" width="22.85546875" style="3" customWidth="1"/>
    <col min="519" max="519" width="3.42578125" style="3" customWidth="1"/>
    <col min="520" max="520" width="13" style="3" customWidth="1"/>
    <col min="521" max="521" width="2" style="3" customWidth="1"/>
    <col min="522" max="522" width="22.85546875" style="3" customWidth="1"/>
    <col min="523" max="523" width="3.28515625" style="3" bestFit="1" customWidth="1"/>
    <col min="524" max="524" width="13" style="3" customWidth="1"/>
    <col min="525" max="525" width="2" style="3" customWidth="1"/>
    <col min="526" max="526" width="22.5703125" style="3" bestFit="1" customWidth="1"/>
    <col min="527" max="527" width="3.28515625" style="3" bestFit="1" customWidth="1"/>
    <col min="528" max="528" width="12.85546875" style="3" bestFit="1" customWidth="1"/>
    <col min="529" max="768" width="11.42578125" style="3"/>
    <col min="769" max="769" width="4.85546875" style="3" customWidth="1"/>
    <col min="770" max="770" width="22.85546875" style="3" customWidth="1"/>
    <col min="771" max="771" width="3.42578125" style="3" customWidth="1"/>
    <col min="772" max="772" width="13" style="3" customWidth="1"/>
    <col min="773" max="773" width="2" style="3" customWidth="1"/>
    <col min="774" max="774" width="22.85546875" style="3" customWidth="1"/>
    <col min="775" max="775" width="3.42578125" style="3" customWidth="1"/>
    <col min="776" max="776" width="13" style="3" customWidth="1"/>
    <col min="777" max="777" width="2" style="3" customWidth="1"/>
    <col min="778" max="778" width="22.85546875" style="3" customWidth="1"/>
    <col min="779" max="779" width="3.28515625" style="3" bestFit="1" customWidth="1"/>
    <col min="780" max="780" width="13" style="3" customWidth="1"/>
    <col min="781" max="781" width="2" style="3" customWidth="1"/>
    <col min="782" max="782" width="22.5703125" style="3" bestFit="1" customWidth="1"/>
    <col min="783" max="783" width="3.28515625" style="3" bestFit="1" customWidth="1"/>
    <col min="784" max="784" width="12.85546875" style="3" bestFit="1" customWidth="1"/>
    <col min="785" max="1024" width="11.42578125" style="3"/>
    <col min="1025" max="1025" width="4.85546875" style="3" customWidth="1"/>
    <col min="1026" max="1026" width="22.85546875" style="3" customWidth="1"/>
    <col min="1027" max="1027" width="3.42578125" style="3" customWidth="1"/>
    <col min="1028" max="1028" width="13" style="3" customWidth="1"/>
    <col min="1029" max="1029" width="2" style="3" customWidth="1"/>
    <col min="1030" max="1030" width="22.85546875" style="3" customWidth="1"/>
    <col min="1031" max="1031" width="3.42578125" style="3" customWidth="1"/>
    <col min="1032" max="1032" width="13" style="3" customWidth="1"/>
    <col min="1033" max="1033" width="2" style="3" customWidth="1"/>
    <col min="1034" max="1034" width="22.85546875" style="3" customWidth="1"/>
    <col min="1035" max="1035" width="3.28515625" style="3" bestFit="1" customWidth="1"/>
    <col min="1036" max="1036" width="13" style="3" customWidth="1"/>
    <col min="1037" max="1037" width="2" style="3" customWidth="1"/>
    <col min="1038" max="1038" width="22.5703125" style="3" bestFit="1" customWidth="1"/>
    <col min="1039" max="1039" width="3.28515625" style="3" bestFit="1" customWidth="1"/>
    <col min="1040" max="1040" width="12.85546875" style="3" bestFit="1" customWidth="1"/>
    <col min="1041" max="1280" width="11.42578125" style="3"/>
    <col min="1281" max="1281" width="4.85546875" style="3" customWidth="1"/>
    <col min="1282" max="1282" width="22.85546875" style="3" customWidth="1"/>
    <col min="1283" max="1283" width="3.42578125" style="3" customWidth="1"/>
    <col min="1284" max="1284" width="13" style="3" customWidth="1"/>
    <col min="1285" max="1285" width="2" style="3" customWidth="1"/>
    <col min="1286" max="1286" width="22.85546875" style="3" customWidth="1"/>
    <col min="1287" max="1287" width="3.42578125" style="3" customWidth="1"/>
    <col min="1288" max="1288" width="13" style="3" customWidth="1"/>
    <col min="1289" max="1289" width="2" style="3" customWidth="1"/>
    <col min="1290" max="1290" width="22.85546875" style="3" customWidth="1"/>
    <col min="1291" max="1291" width="3.28515625" style="3" bestFit="1" customWidth="1"/>
    <col min="1292" max="1292" width="13" style="3" customWidth="1"/>
    <col min="1293" max="1293" width="2" style="3" customWidth="1"/>
    <col min="1294" max="1294" width="22.5703125" style="3" bestFit="1" customWidth="1"/>
    <col min="1295" max="1295" width="3.28515625" style="3" bestFit="1" customWidth="1"/>
    <col min="1296" max="1296" width="12.85546875" style="3" bestFit="1" customWidth="1"/>
    <col min="1297" max="1536" width="11.42578125" style="3"/>
    <col min="1537" max="1537" width="4.85546875" style="3" customWidth="1"/>
    <col min="1538" max="1538" width="22.85546875" style="3" customWidth="1"/>
    <col min="1539" max="1539" width="3.42578125" style="3" customWidth="1"/>
    <col min="1540" max="1540" width="13" style="3" customWidth="1"/>
    <col min="1541" max="1541" width="2" style="3" customWidth="1"/>
    <col min="1542" max="1542" width="22.85546875" style="3" customWidth="1"/>
    <col min="1543" max="1543" width="3.42578125" style="3" customWidth="1"/>
    <col min="1544" max="1544" width="13" style="3" customWidth="1"/>
    <col min="1545" max="1545" width="2" style="3" customWidth="1"/>
    <col min="1546" max="1546" width="22.85546875" style="3" customWidth="1"/>
    <col min="1547" max="1547" width="3.28515625" style="3" bestFit="1" customWidth="1"/>
    <col min="1548" max="1548" width="13" style="3" customWidth="1"/>
    <col min="1549" max="1549" width="2" style="3" customWidth="1"/>
    <col min="1550" max="1550" width="22.5703125" style="3" bestFit="1" customWidth="1"/>
    <col min="1551" max="1551" width="3.28515625" style="3" bestFit="1" customWidth="1"/>
    <col min="1552" max="1552" width="12.85546875" style="3" bestFit="1" customWidth="1"/>
    <col min="1553" max="1792" width="11.42578125" style="3"/>
    <col min="1793" max="1793" width="4.85546875" style="3" customWidth="1"/>
    <col min="1794" max="1794" width="22.85546875" style="3" customWidth="1"/>
    <col min="1795" max="1795" width="3.42578125" style="3" customWidth="1"/>
    <col min="1796" max="1796" width="13" style="3" customWidth="1"/>
    <col min="1797" max="1797" width="2" style="3" customWidth="1"/>
    <col min="1798" max="1798" width="22.85546875" style="3" customWidth="1"/>
    <col min="1799" max="1799" width="3.42578125" style="3" customWidth="1"/>
    <col min="1800" max="1800" width="13" style="3" customWidth="1"/>
    <col min="1801" max="1801" width="2" style="3" customWidth="1"/>
    <col min="1802" max="1802" width="22.85546875" style="3" customWidth="1"/>
    <col min="1803" max="1803" width="3.28515625" style="3" bestFit="1" customWidth="1"/>
    <col min="1804" max="1804" width="13" style="3" customWidth="1"/>
    <col min="1805" max="1805" width="2" style="3" customWidth="1"/>
    <col min="1806" max="1806" width="22.5703125" style="3" bestFit="1" customWidth="1"/>
    <col min="1807" max="1807" width="3.28515625" style="3" bestFit="1" customWidth="1"/>
    <col min="1808" max="1808" width="12.85546875" style="3" bestFit="1" customWidth="1"/>
    <col min="1809" max="2048" width="11.42578125" style="3"/>
    <col min="2049" max="2049" width="4.85546875" style="3" customWidth="1"/>
    <col min="2050" max="2050" width="22.85546875" style="3" customWidth="1"/>
    <col min="2051" max="2051" width="3.42578125" style="3" customWidth="1"/>
    <col min="2052" max="2052" width="13" style="3" customWidth="1"/>
    <col min="2053" max="2053" width="2" style="3" customWidth="1"/>
    <col min="2054" max="2054" width="22.85546875" style="3" customWidth="1"/>
    <col min="2055" max="2055" width="3.42578125" style="3" customWidth="1"/>
    <col min="2056" max="2056" width="13" style="3" customWidth="1"/>
    <col min="2057" max="2057" width="2" style="3" customWidth="1"/>
    <col min="2058" max="2058" width="22.85546875" style="3" customWidth="1"/>
    <col min="2059" max="2059" width="3.28515625" style="3" bestFit="1" customWidth="1"/>
    <col min="2060" max="2060" width="13" style="3" customWidth="1"/>
    <col min="2061" max="2061" width="2" style="3" customWidth="1"/>
    <col min="2062" max="2062" width="22.5703125" style="3" bestFit="1" customWidth="1"/>
    <col min="2063" max="2063" width="3.28515625" style="3" bestFit="1" customWidth="1"/>
    <col min="2064" max="2064" width="12.85546875" style="3" bestFit="1" customWidth="1"/>
    <col min="2065" max="2304" width="11.42578125" style="3"/>
    <col min="2305" max="2305" width="4.85546875" style="3" customWidth="1"/>
    <col min="2306" max="2306" width="22.85546875" style="3" customWidth="1"/>
    <col min="2307" max="2307" width="3.42578125" style="3" customWidth="1"/>
    <col min="2308" max="2308" width="13" style="3" customWidth="1"/>
    <col min="2309" max="2309" width="2" style="3" customWidth="1"/>
    <col min="2310" max="2310" width="22.85546875" style="3" customWidth="1"/>
    <col min="2311" max="2311" width="3.42578125" style="3" customWidth="1"/>
    <col min="2312" max="2312" width="13" style="3" customWidth="1"/>
    <col min="2313" max="2313" width="2" style="3" customWidth="1"/>
    <col min="2314" max="2314" width="22.85546875" style="3" customWidth="1"/>
    <col min="2315" max="2315" width="3.28515625" style="3" bestFit="1" customWidth="1"/>
    <col min="2316" max="2316" width="13" style="3" customWidth="1"/>
    <col min="2317" max="2317" width="2" style="3" customWidth="1"/>
    <col min="2318" max="2318" width="22.5703125" style="3" bestFit="1" customWidth="1"/>
    <col min="2319" max="2319" width="3.28515625" style="3" bestFit="1" customWidth="1"/>
    <col min="2320" max="2320" width="12.85546875" style="3" bestFit="1" customWidth="1"/>
    <col min="2321" max="2560" width="11.42578125" style="3"/>
    <col min="2561" max="2561" width="4.85546875" style="3" customWidth="1"/>
    <col min="2562" max="2562" width="22.85546875" style="3" customWidth="1"/>
    <col min="2563" max="2563" width="3.42578125" style="3" customWidth="1"/>
    <col min="2564" max="2564" width="13" style="3" customWidth="1"/>
    <col min="2565" max="2565" width="2" style="3" customWidth="1"/>
    <col min="2566" max="2566" width="22.85546875" style="3" customWidth="1"/>
    <col min="2567" max="2567" width="3.42578125" style="3" customWidth="1"/>
    <col min="2568" max="2568" width="13" style="3" customWidth="1"/>
    <col min="2569" max="2569" width="2" style="3" customWidth="1"/>
    <col min="2570" max="2570" width="22.85546875" style="3" customWidth="1"/>
    <col min="2571" max="2571" width="3.28515625" style="3" bestFit="1" customWidth="1"/>
    <col min="2572" max="2572" width="13" style="3" customWidth="1"/>
    <col min="2573" max="2573" width="2" style="3" customWidth="1"/>
    <col min="2574" max="2574" width="22.5703125" style="3" bestFit="1" customWidth="1"/>
    <col min="2575" max="2575" width="3.28515625" style="3" bestFit="1" customWidth="1"/>
    <col min="2576" max="2576" width="12.85546875" style="3" bestFit="1" customWidth="1"/>
    <col min="2577" max="2816" width="11.42578125" style="3"/>
    <col min="2817" max="2817" width="4.85546875" style="3" customWidth="1"/>
    <col min="2818" max="2818" width="22.85546875" style="3" customWidth="1"/>
    <col min="2819" max="2819" width="3.42578125" style="3" customWidth="1"/>
    <col min="2820" max="2820" width="13" style="3" customWidth="1"/>
    <col min="2821" max="2821" width="2" style="3" customWidth="1"/>
    <col min="2822" max="2822" width="22.85546875" style="3" customWidth="1"/>
    <col min="2823" max="2823" width="3.42578125" style="3" customWidth="1"/>
    <col min="2824" max="2824" width="13" style="3" customWidth="1"/>
    <col min="2825" max="2825" width="2" style="3" customWidth="1"/>
    <col min="2826" max="2826" width="22.85546875" style="3" customWidth="1"/>
    <col min="2827" max="2827" width="3.28515625" style="3" bestFit="1" customWidth="1"/>
    <col min="2828" max="2828" width="13" style="3" customWidth="1"/>
    <col min="2829" max="2829" width="2" style="3" customWidth="1"/>
    <col min="2830" max="2830" width="22.5703125" style="3" bestFit="1" customWidth="1"/>
    <col min="2831" max="2831" width="3.28515625" style="3" bestFit="1" customWidth="1"/>
    <col min="2832" max="2832" width="12.85546875" style="3" bestFit="1" customWidth="1"/>
    <col min="2833" max="3072" width="11.42578125" style="3"/>
    <col min="3073" max="3073" width="4.85546875" style="3" customWidth="1"/>
    <col min="3074" max="3074" width="22.85546875" style="3" customWidth="1"/>
    <col min="3075" max="3075" width="3.42578125" style="3" customWidth="1"/>
    <col min="3076" max="3076" width="13" style="3" customWidth="1"/>
    <col min="3077" max="3077" width="2" style="3" customWidth="1"/>
    <col min="3078" max="3078" width="22.85546875" style="3" customWidth="1"/>
    <col min="3079" max="3079" width="3.42578125" style="3" customWidth="1"/>
    <col min="3080" max="3080" width="13" style="3" customWidth="1"/>
    <col min="3081" max="3081" width="2" style="3" customWidth="1"/>
    <col min="3082" max="3082" width="22.85546875" style="3" customWidth="1"/>
    <col min="3083" max="3083" width="3.28515625" style="3" bestFit="1" customWidth="1"/>
    <col min="3084" max="3084" width="13" style="3" customWidth="1"/>
    <col min="3085" max="3085" width="2" style="3" customWidth="1"/>
    <col min="3086" max="3086" width="22.5703125" style="3" bestFit="1" customWidth="1"/>
    <col min="3087" max="3087" width="3.28515625" style="3" bestFit="1" customWidth="1"/>
    <col min="3088" max="3088" width="12.85546875" style="3" bestFit="1" customWidth="1"/>
    <col min="3089" max="3328" width="11.42578125" style="3"/>
    <col min="3329" max="3329" width="4.85546875" style="3" customWidth="1"/>
    <col min="3330" max="3330" width="22.85546875" style="3" customWidth="1"/>
    <col min="3331" max="3331" width="3.42578125" style="3" customWidth="1"/>
    <col min="3332" max="3332" width="13" style="3" customWidth="1"/>
    <col min="3333" max="3333" width="2" style="3" customWidth="1"/>
    <col min="3334" max="3334" width="22.85546875" style="3" customWidth="1"/>
    <col min="3335" max="3335" width="3.42578125" style="3" customWidth="1"/>
    <col min="3336" max="3336" width="13" style="3" customWidth="1"/>
    <col min="3337" max="3337" width="2" style="3" customWidth="1"/>
    <col min="3338" max="3338" width="22.85546875" style="3" customWidth="1"/>
    <col min="3339" max="3339" width="3.28515625" style="3" bestFit="1" customWidth="1"/>
    <col min="3340" max="3340" width="13" style="3" customWidth="1"/>
    <col min="3341" max="3341" width="2" style="3" customWidth="1"/>
    <col min="3342" max="3342" width="22.5703125" style="3" bestFit="1" customWidth="1"/>
    <col min="3343" max="3343" width="3.28515625" style="3" bestFit="1" customWidth="1"/>
    <col min="3344" max="3344" width="12.85546875" style="3" bestFit="1" customWidth="1"/>
    <col min="3345" max="3584" width="11.42578125" style="3"/>
    <col min="3585" max="3585" width="4.85546875" style="3" customWidth="1"/>
    <col min="3586" max="3586" width="22.85546875" style="3" customWidth="1"/>
    <col min="3587" max="3587" width="3.42578125" style="3" customWidth="1"/>
    <col min="3588" max="3588" width="13" style="3" customWidth="1"/>
    <col min="3589" max="3589" width="2" style="3" customWidth="1"/>
    <col min="3590" max="3590" width="22.85546875" style="3" customWidth="1"/>
    <col min="3591" max="3591" width="3.42578125" style="3" customWidth="1"/>
    <col min="3592" max="3592" width="13" style="3" customWidth="1"/>
    <col min="3593" max="3593" width="2" style="3" customWidth="1"/>
    <col min="3594" max="3594" width="22.85546875" style="3" customWidth="1"/>
    <col min="3595" max="3595" width="3.28515625" style="3" bestFit="1" customWidth="1"/>
    <col min="3596" max="3596" width="13" style="3" customWidth="1"/>
    <col min="3597" max="3597" width="2" style="3" customWidth="1"/>
    <col min="3598" max="3598" width="22.5703125" style="3" bestFit="1" customWidth="1"/>
    <col min="3599" max="3599" width="3.28515625" style="3" bestFit="1" customWidth="1"/>
    <col min="3600" max="3600" width="12.85546875" style="3" bestFit="1" customWidth="1"/>
    <col min="3601" max="3840" width="11.42578125" style="3"/>
    <col min="3841" max="3841" width="4.85546875" style="3" customWidth="1"/>
    <col min="3842" max="3842" width="22.85546875" style="3" customWidth="1"/>
    <col min="3843" max="3843" width="3.42578125" style="3" customWidth="1"/>
    <col min="3844" max="3844" width="13" style="3" customWidth="1"/>
    <col min="3845" max="3845" width="2" style="3" customWidth="1"/>
    <col min="3846" max="3846" width="22.85546875" style="3" customWidth="1"/>
    <col min="3847" max="3847" width="3.42578125" style="3" customWidth="1"/>
    <col min="3848" max="3848" width="13" style="3" customWidth="1"/>
    <col min="3849" max="3849" width="2" style="3" customWidth="1"/>
    <col min="3850" max="3850" width="22.85546875" style="3" customWidth="1"/>
    <col min="3851" max="3851" width="3.28515625" style="3" bestFit="1" customWidth="1"/>
    <col min="3852" max="3852" width="13" style="3" customWidth="1"/>
    <col min="3853" max="3853" width="2" style="3" customWidth="1"/>
    <col min="3854" max="3854" width="22.5703125" style="3" bestFit="1" customWidth="1"/>
    <col min="3855" max="3855" width="3.28515625" style="3" bestFit="1" customWidth="1"/>
    <col min="3856" max="3856" width="12.85546875" style="3" bestFit="1" customWidth="1"/>
    <col min="3857" max="4096" width="11.42578125" style="3"/>
    <col min="4097" max="4097" width="4.85546875" style="3" customWidth="1"/>
    <col min="4098" max="4098" width="22.85546875" style="3" customWidth="1"/>
    <col min="4099" max="4099" width="3.42578125" style="3" customWidth="1"/>
    <col min="4100" max="4100" width="13" style="3" customWidth="1"/>
    <col min="4101" max="4101" width="2" style="3" customWidth="1"/>
    <col min="4102" max="4102" width="22.85546875" style="3" customWidth="1"/>
    <col min="4103" max="4103" width="3.42578125" style="3" customWidth="1"/>
    <col min="4104" max="4104" width="13" style="3" customWidth="1"/>
    <col min="4105" max="4105" width="2" style="3" customWidth="1"/>
    <col min="4106" max="4106" width="22.85546875" style="3" customWidth="1"/>
    <col min="4107" max="4107" width="3.28515625" style="3" bestFit="1" customWidth="1"/>
    <col min="4108" max="4108" width="13" style="3" customWidth="1"/>
    <col min="4109" max="4109" width="2" style="3" customWidth="1"/>
    <col min="4110" max="4110" width="22.5703125" style="3" bestFit="1" customWidth="1"/>
    <col min="4111" max="4111" width="3.28515625" style="3" bestFit="1" customWidth="1"/>
    <col min="4112" max="4112" width="12.85546875" style="3" bestFit="1" customWidth="1"/>
    <col min="4113" max="4352" width="11.42578125" style="3"/>
    <col min="4353" max="4353" width="4.85546875" style="3" customWidth="1"/>
    <col min="4354" max="4354" width="22.85546875" style="3" customWidth="1"/>
    <col min="4355" max="4355" width="3.42578125" style="3" customWidth="1"/>
    <col min="4356" max="4356" width="13" style="3" customWidth="1"/>
    <col min="4357" max="4357" width="2" style="3" customWidth="1"/>
    <col min="4358" max="4358" width="22.85546875" style="3" customWidth="1"/>
    <col min="4359" max="4359" width="3.42578125" style="3" customWidth="1"/>
    <col min="4360" max="4360" width="13" style="3" customWidth="1"/>
    <col min="4361" max="4361" width="2" style="3" customWidth="1"/>
    <col min="4362" max="4362" width="22.85546875" style="3" customWidth="1"/>
    <col min="4363" max="4363" width="3.28515625" style="3" bestFit="1" customWidth="1"/>
    <col min="4364" max="4364" width="13" style="3" customWidth="1"/>
    <col min="4365" max="4365" width="2" style="3" customWidth="1"/>
    <col min="4366" max="4366" width="22.5703125" style="3" bestFit="1" customWidth="1"/>
    <col min="4367" max="4367" width="3.28515625" style="3" bestFit="1" customWidth="1"/>
    <col min="4368" max="4368" width="12.85546875" style="3" bestFit="1" customWidth="1"/>
    <col min="4369" max="4608" width="11.42578125" style="3"/>
    <col min="4609" max="4609" width="4.85546875" style="3" customWidth="1"/>
    <col min="4610" max="4610" width="22.85546875" style="3" customWidth="1"/>
    <col min="4611" max="4611" width="3.42578125" style="3" customWidth="1"/>
    <col min="4612" max="4612" width="13" style="3" customWidth="1"/>
    <col min="4613" max="4613" width="2" style="3" customWidth="1"/>
    <col min="4614" max="4614" width="22.85546875" style="3" customWidth="1"/>
    <col min="4615" max="4615" width="3.42578125" style="3" customWidth="1"/>
    <col min="4616" max="4616" width="13" style="3" customWidth="1"/>
    <col min="4617" max="4617" width="2" style="3" customWidth="1"/>
    <col min="4618" max="4618" width="22.85546875" style="3" customWidth="1"/>
    <col min="4619" max="4619" width="3.28515625" style="3" bestFit="1" customWidth="1"/>
    <col min="4620" max="4620" width="13" style="3" customWidth="1"/>
    <col min="4621" max="4621" width="2" style="3" customWidth="1"/>
    <col min="4622" max="4622" width="22.5703125" style="3" bestFit="1" customWidth="1"/>
    <col min="4623" max="4623" width="3.28515625" style="3" bestFit="1" customWidth="1"/>
    <col min="4624" max="4624" width="12.85546875" style="3" bestFit="1" customWidth="1"/>
    <col min="4625" max="4864" width="11.42578125" style="3"/>
    <col min="4865" max="4865" width="4.85546875" style="3" customWidth="1"/>
    <col min="4866" max="4866" width="22.85546875" style="3" customWidth="1"/>
    <col min="4867" max="4867" width="3.42578125" style="3" customWidth="1"/>
    <col min="4868" max="4868" width="13" style="3" customWidth="1"/>
    <col min="4869" max="4869" width="2" style="3" customWidth="1"/>
    <col min="4870" max="4870" width="22.85546875" style="3" customWidth="1"/>
    <col min="4871" max="4871" width="3.42578125" style="3" customWidth="1"/>
    <col min="4872" max="4872" width="13" style="3" customWidth="1"/>
    <col min="4873" max="4873" width="2" style="3" customWidth="1"/>
    <col min="4874" max="4874" width="22.85546875" style="3" customWidth="1"/>
    <col min="4875" max="4875" width="3.28515625" style="3" bestFit="1" customWidth="1"/>
    <col min="4876" max="4876" width="13" style="3" customWidth="1"/>
    <col min="4877" max="4877" width="2" style="3" customWidth="1"/>
    <col min="4878" max="4878" width="22.5703125" style="3" bestFit="1" customWidth="1"/>
    <col min="4879" max="4879" width="3.28515625" style="3" bestFit="1" customWidth="1"/>
    <col min="4880" max="4880" width="12.85546875" style="3" bestFit="1" customWidth="1"/>
    <col min="4881" max="5120" width="11.42578125" style="3"/>
    <col min="5121" max="5121" width="4.85546875" style="3" customWidth="1"/>
    <col min="5122" max="5122" width="22.85546875" style="3" customWidth="1"/>
    <col min="5123" max="5123" width="3.42578125" style="3" customWidth="1"/>
    <col min="5124" max="5124" width="13" style="3" customWidth="1"/>
    <col min="5125" max="5125" width="2" style="3" customWidth="1"/>
    <col min="5126" max="5126" width="22.85546875" style="3" customWidth="1"/>
    <col min="5127" max="5127" width="3.42578125" style="3" customWidth="1"/>
    <col min="5128" max="5128" width="13" style="3" customWidth="1"/>
    <col min="5129" max="5129" width="2" style="3" customWidth="1"/>
    <col min="5130" max="5130" width="22.85546875" style="3" customWidth="1"/>
    <col min="5131" max="5131" width="3.28515625" style="3" bestFit="1" customWidth="1"/>
    <col min="5132" max="5132" width="13" style="3" customWidth="1"/>
    <col min="5133" max="5133" width="2" style="3" customWidth="1"/>
    <col min="5134" max="5134" width="22.5703125" style="3" bestFit="1" customWidth="1"/>
    <col min="5135" max="5135" width="3.28515625" style="3" bestFit="1" customWidth="1"/>
    <col min="5136" max="5136" width="12.85546875" style="3" bestFit="1" customWidth="1"/>
    <col min="5137" max="5376" width="11.42578125" style="3"/>
    <col min="5377" max="5377" width="4.85546875" style="3" customWidth="1"/>
    <col min="5378" max="5378" width="22.85546875" style="3" customWidth="1"/>
    <col min="5379" max="5379" width="3.42578125" style="3" customWidth="1"/>
    <col min="5380" max="5380" width="13" style="3" customWidth="1"/>
    <col min="5381" max="5381" width="2" style="3" customWidth="1"/>
    <col min="5382" max="5382" width="22.85546875" style="3" customWidth="1"/>
    <col min="5383" max="5383" width="3.42578125" style="3" customWidth="1"/>
    <col min="5384" max="5384" width="13" style="3" customWidth="1"/>
    <col min="5385" max="5385" width="2" style="3" customWidth="1"/>
    <col min="5386" max="5386" width="22.85546875" style="3" customWidth="1"/>
    <col min="5387" max="5387" width="3.28515625" style="3" bestFit="1" customWidth="1"/>
    <col min="5388" max="5388" width="13" style="3" customWidth="1"/>
    <col min="5389" max="5389" width="2" style="3" customWidth="1"/>
    <col min="5390" max="5390" width="22.5703125" style="3" bestFit="1" customWidth="1"/>
    <col min="5391" max="5391" width="3.28515625" style="3" bestFit="1" customWidth="1"/>
    <col min="5392" max="5392" width="12.85546875" style="3" bestFit="1" customWidth="1"/>
    <col min="5393" max="5632" width="11.42578125" style="3"/>
    <col min="5633" max="5633" width="4.85546875" style="3" customWidth="1"/>
    <col min="5634" max="5634" width="22.85546875" style="3" customWidth="1"/>
    <col min="5635" max="5635" width="3.42578125" style="3" customWidth="1"/>
    <col min="5636" max="5636" width="13" style="3" customWidth="1"/>
    <col min="5637" max="5637" width="2" style="3" customWidth="1"/>
    <col min="5638" max="5638" width="22.85546875" style="3" customWidth="1"/>
    <col min="5639" max="5639" width="3.42578125" style="3" customWidth="1"/>
    <col min="5640" max="5640" width="13" style="3" customWidth="1"/>
    <col min="5641" max="5641" width="2" style="3" customWidth="1"/>
    <col min="5642" max="5642" width="22.85546875" style="3" customWidth="1"/>
    <col min="5643" max="5643" width="3.28515625" style="3" bestFit="1" customWidth="1"/>
    <col min="5644" max="5644" width="13" style="3" customWidth="1"/>
    <col min="5645" max="5645" width="2" style="3" customWidth="1"/>
    <col min="5646" max="5646" width="22.5703125" style="3" bestFit="1" customWidth="1"/>
    <col min="5647" max="5647" width="3.28515625" style="3" bestFit="1" customWidth="1"/>
    <col min="5648" max="5648" width="12.85546875" style="3" bestFit="1" customWidth="1"/>
    <col min="5649" max="5888" width="11.42578125" style="3"/>
    <col min="5889" max="5889" width="4.85546875" style="3" customWidth="1"/>
    <col min="5890" max="5890" width="22.85546875" style="3" customWidth="1"/>
    <col min="5891" max="5891" width="3.42578125" style="3" customWidth="1"/>
    <col min="5892" max="5892" width="13" style="3" customWidth="1"/>
    <col min="5893" max="5893" width="2" style="3" customWidth="1"/>
    <col min="5894" max="5894" width="22.85546875" style="3" customWidth="1"/>
    <col min="5895" max="5895" width="3.42578125" style="3" customWidth="1"/>
    <col min="5896" max="5896" width="13" style="3" customWidth="1"/>
    <col min="5897" max="5897" width="2" style="3" customWidth="1"/>
    <col min="5898" max="5898" width="22.85546875" style="3" customWidth="1"/>
    <col min="5899" max="5899" width="3.28515625" style="3" bestFit="1" customWidth="1"/>
    <col min="5900" max="5900" width="13" style="3" customWidth="1"/>
    <col min="5901" max="5901" width="2" style="3" customWidth="1"/>
    <col min="5902" max="5902" width="22.5703125" style="3" bestFit="1" customWidth="1"/>
    <col min="5903" max="5903" width="3.28515625" style="3" bestFit="1" customWidth="1"/>
    <col min="5904" max="5904" width="12.85546875" style="3" bestFit="1" customWidth="1"/>
    <col min="5905" max="6144" width="11.42578125" style="3"/>
    <col min="6145" max="6145" width="4.85546875" style="3" customWidth="1"/>
    <col min="6146" max="6146" width="22.85546875" style="3" customWidth="1"/>
    <col min="6147" max="6147" width="3.42578125" style="3" customWidth="1"/>
    <col min="6148" max="6148" width="13" style="3" customWidth="1"/>
    <col min="6149" max="6149" width="2" style="3" customWidth="1"/>
    <col min="6150" max="6150" width="22.85546875" style="3" customWidth="1"/>
    <col min="6151" max="6151" width="3.42578125" style="3" customWidth="1"/>
    <col min="6152" max="6152" width="13" style="3" customWidth="1"/>
    <col min="6153" max="6153" width="2" style="3" customWidth="1"/>
    <col min="6154" max="6154" width="22.85546875" style="3" customWidth="1"/>
    <col min="6155" max="6155" width="3.28515625" style="3" bestFit="1" customWidth="1"/>
    <col min="6156" max="6156" width="13" style="3" customWidth="1"/>
    <col min="6157" max="6157" width="2" style="3" customWidth="1"/>
    <col min="6158" max="6158" width="22.5703125" style="3" bestFit="1" customWidth="1"/>
    <col min="6159" max="6159" width="3.28515625" style="3" bestFit="1" customWidth="1"/>
    <col min="6160" max="6160" width="12.85546875" style="3" bestFit="1" customWidth="1"/>
    <col min="6161" max="6400" width="11.42578125" style="3"/>
    <col min="6401" max="6401" width="4.85546875" style="3" customWidth="1"/>
    <col min="6402" max="6402" width="22.85546875" style="3" customWidth="1"/>
    <col min="6403" max="6403" width="3.42578125" style="3" customWidth="1"/>
    <col min="6404" max="6404" width="13" style="3" customWidth="1"/>
    <col min="6405" max="6405" width="2" style="3" customWidth="1"/>
    <col min="6406" max="6406" width="22.85546875" style="3" customWidth="1"/>
    <col min="6407" max="6407" width="3.42578125" style="3" customWidth="1"/>
    <col min="6408" max="6408" width="13" style="3" customWidth="1"/>
    <col min="6409" max="6409" width="2" style="3" customWidth="1"/>
    <col min="6410" max="6410" width="22.85546875" style="3" customWidth="1"/>
    <col min="6411" max="6411" width="3.28515625" style="3" bestFit="1" customWidth="1"/>
    <col min="6412" max="6412" width="13" style="3" customWidth="1"/>
    <col min="6413" max="6413" width="2" style="3" customWidth="1"/>
    <col min="6414" max="6414" width="22.5703125" style="3" bestFit="1" customWidth="1"/>
    <col min="6415" max="6415" width="3.28515625" style="3" bestFit="1" customWidth="1"/>
    <col min="6416" max="6416" width="12.85546875" style="3" bestFit="1" customWidth="1"/>
    <col min="6417" max="6656" width="11.42578125" style="3"/>
    <col min="6657" max="6657" width="4.85546875" style="3" customWidth="1"/>
    <col min="6658" max="6658" width="22.85546875" style="3" customWidth="1"/>
    <col min="6659" max="6659" width="3.42578125" style="3" customWidth="1"/>
    <col min="6660" max="6660" width="13" style="3" customWidth="1"/>
    <col min="6661" max="6661" width="2" style="3" customWidth="1"/>
    <col min="6662" max="6662" width="22.85546875" style="3" customWidth="1"/>
    <col min="6663" max="6663" width="3.42578125" style="3" customWidth="1"/>
    <col min="6664" max="6664" width="13" style="3" customWidth="1"/>
    <col min="6665" max="6665" width="2" style="3" customWidth="1"/>
    <col min="6666" max="6666" width="22.85546875" style="3" customWidth="1"/>
    <col min="6667" max="6667" width="3.28515625" style="3" bestFit="1" customWidth="1"/>
    <col min="6668" max="6668" width="13" style="3" customWidth="1"/>
    <col min="6669" max="6669" width="2" style="3" customWidth="1"/>
    <col min="6670" max="6670" width="22.5703125" style="3" bestFit="1" customWidth="1"/>
    <col min="6671" max="6671" width="3.28515625" style="3" bestFit="1" customWidth="1"/>
    <col min="6672" max="6672" width="12.85546875" style="3" bestFit="1" customWidth="1"/>
    <col min="6673" max="6912" width="11.42578125" style="3"/>
    <col min="6913" max="6913" width="4.85546875" style="3" customWidth="1"/>
    <col min="6914" max="6914" width="22.85546875" style="3" customWidth="1"/>
    <col min="6915" max="6915" width="3.42578125" style="3" customWidth="1"/>
    <col min="6916" max="6916" width="13" style="3" customWidth="1"/>
    <col min="6917" max="6917" width="2" style="3" customWidth="1"/>
    <col min="6918" max="6918" width="22.85546875" style="3" customWidth="1"/>
    <col min="6919" max="6919" width="3.42578125" style="3" customWidth="1"/>
    <col min="6920" max="6920" width="13" style="3" customWidth="1"/>
    <col min="6921" max="6921" width="2" style="3" customWidth="1"/>
    <col min="6922" max="6922" width="22.85546875" style="3" customWidth="1"/>
    <col min="6923" max="6923" width="3.28515625" style="3" bestFit="1" customWidth="1"/>
    <col min="6924" max="6924" width="13" style="3" customWidth="1"/>
    <col min="6925" max="6925" width="2" style="3" customWidth="1"/>
    <col min="6926" max="6926" width="22.5703125" style="3" bestFit="1" customWidth="1"/>
    <col min="6927" max="6927" width="3.28515625" style="3" bestFit="1" customWidth="1"/>
    <col min="6928" max="6928" width="12.85546875" style="3" bestFit="1" customWidth="1"/>
    <col min="6929" max="7168" width="11.42578125" style="3"/>
    <col min="7169" max="7169" width="4.85546875" style="3" customWidth="1"/>
    <col min="7170" max="7170" width="22.85546875" style="3" customWidth="1"/>
    <col min="7171" max="7171" width="3.42578125" style="3" customWidth="1"/>
    <col min="7172" max="7172" width="13" style="3" customWidth="1"/>
    <col min="7173" max="7173" width="2" style="3" customWidth="1"/>
    <col min="7174" max="7174" width="22.85546875" style="3" customWidth="1"/>
    <col min="7175" max="7175" width="3.42578125" style="3" customWidth="1"/>
    <col min="7176" max="7176" width="13" style="3" customWidth="1"/>
    <col min="7177" max="7177" width="2" style="3" customWidth="1"/>
    <col min="7178" max="7178" width="22.85546875" style="3" customWidth="1"/>
    <col min="7179" max="7179" width="3.28515625" style="3" bestFit="1" customWidth="1"/>
    <col min="7180" max="7180" width="13" style="3" customWidth="1"/>
    <col min="7181" max="7181" width="2" style="3" customWidth="1"/>
    <col min="7182" max="7182" width="22.5703125" style="3" bestFit="1" customWidth="1"/>
    <col min="7183" max="7183" width="3.28515625" style="3" bestFit="1" customWidth="1"/>
    <col min="7184" max="7184" width="12.85546875" style="3" bestFit="1" customWidth="1"/>
    <col min="7185" max="7424" width="11.42578125" style="3"/>
    <col min="7425" max="7425" width="4.85546875" style="3" customWidth="1"/>
    <col min="7426" max="7426" width="22.85546875" style="3" customWidth="1"/>
    <col min="7427" max="7427" width="3.42578125" style="3" customWidth="1"/>
    <col min="7428" max="7428" width="13" style="3" customWidth="1"/>
    <col min="7429" max="7429" width="2" style="3" customWidth="1"/>
    <col min="7430" max="7430" width="22.85546875" style="3" customWidth="1"/>
    <col min="7431" max="7431" width="3.42578125" style="3" customWidth="1"/>
    <col min="7432" max="7432" width="13" style="3" customWidth="1"/>
    <col min="7433" max="7433" width="2" style="3" customWidth="1"/>
    <col min="7434" max="7434" width="22.85546875" style="3" customWidth="1"/>
    <col min="7435" max="7435" width="3.28515625" style="3" bestFit="1" customWidth="1"/>
    <col min="7436" max="7436" width="13" style="3" customWidth="1"/>
    <col min="7437" max="7437" width="2" style="3" customWidth="1"/>
    <col min="7438" max="7438" width="22.5703125" style="3" bestFit="1" customWidth="1"/>
    <col min="7439" max="7439" width="3.28515625" style="3" bestFit="1" customWidth="1"/>
    <col min="7440" max="7440" width="12.85546875" style="3" bestFit="1" customWidth="1"/>
    <col min="7441" max="7680" width="11.42578125" style="3"/>
    <col min="7681" max="7681" width="4.85546875" style="3" customWidth="1"/>
    <col min="7682" max="7682" width="22.85546875" style="3" customWidth="1"/>
    <col min="7683" max="7683" width="3.42578125" style="3" customWidth="1"/>
    <col min="7684" max="7684" width="13" style="3" customWidth="1"/>
    <col min="7685" max="7685" width="2" style="3" customWidth="1"/>
    <col min="7686" max="7686" width="22.85546875" style="3" customWidth="1"/>
    <col min="7687" max="7687" width="3.42578125" style="3" customWidth="1"/>
    <col min="7688" max="7688" width="13" style="3" customWidth="1"/>
    <col min="7689" max="7689" width="2" style="3" customWidth="1"/>
    <col min="7690" max="7690" width="22.85546875" style="3" customWidth="1"/>
    <col min="7691" max="7691" width="3.28515625" style="3" bestFit="1" customWidth="1"/>
    <col min="7692" max="7692" width="13" style="3" customWidth="1"/>
    <col min="7693" max="7693" width="2" style="3" customWidth="1"/>
    <col min="7694" max="7694" width="22.5703125" style="3" bestFit="1" customWidth="1"/>
    <col min="7695" max="7695" width="3.28515625" style="3" bestFit="1" customWidth="1"/>
    <col min="7696" max="7696" width="12.85546875" style="3" bestFit="1" customWidth="1"/>
    <col min="7697" max="7936" width="11.42578125" style="3"/>
    <col min="7937" max="7937" width="4.85546875" style="3" customWidth="1"/>
    <col min="7938" max="7938" width="22.85546875" style="3" customWidth="1"/>
    <col min="7939" max="7939" width="3.42578125" style="3" customWidth="1"/>
    <col min="7940" max="7940" width="13" style="3" customWidth="1"/>
    <col min="7941" max="7941" width="2" style="3" customWidth="1"/>
    <col min="7942" max="7942" width="22.85546875" style="3" customWidth="1"/>
    <col min="7943" max="7943" width="3.42578125" style="3" customWidth="1"/>
    <col min="7944" max="7944" width="13" style="3" customWidth="1"/>
    <col min="7945" max="7945" width="2" style="3" customWidth="1"/>
    <col min="7946" max="7946" width="22.85546875" style="3" customWidth="1"/>
    <col min="7947" max="7947" width="3.28515625" style="3" bestFit="1" customWidth="1"/>
    <col min="7948" max="7948" width="13" style="3" customWidth="1"/>
    <col min="7949" max="7949" width="2" style="3" customWidth="1"/>
    <col min="7950" max="7950" width="22.5703125" style="3" bestFit="1" customWidth="1"/>
    <col min="7951" max="7951" width="3.28515625" style="3" bestFit="1" customWidth="1"/>
    <col min="7952" max="7952" width="12.85546875" style="3" bestFit="1" customWidth="1"/>
    <col min="7953" max="8192" width="11.42578125" style="3"/>
    <col min="8193" max="8193" width="4.85546875" style="3" customWidth="1"/>
    <col min="8194" max="8194" width="22.85546875" style="3" customWidth="1"/>
    <col min="8195" max="8195" width="3.42578125" style="3" customWidth="1"/>
    <col min="8196" max="8196" width="13" style="3" customWidth="1"/>
    <col min="8197" max="8197" width="2" style="3" customWidth="1"/>
    <col min="8198" max="8198" width="22.85546875" style="3" customWidth="1"/>
    <col min="8199" max="8199" width="3.42578125" style="3" customWidth="1"/>
    <col min="8200" max="8200" width="13" style="3" customWidth="1"/>
    <col min="8201" max="8201" width="2" style="3" customWidth="1"/>
    <col min="8202" max="8202" width="22.85546875" style="3" customWidth="1"/>
    <col min="8203" max="8203" width="3.28515625" style="3" bestFit="1" customWidth="1"/>
    <col min="8204" max="8204" width="13" style="3" customWidth="1"/>
    <col min="8205" max="8205" width="2" style="3" customWidth="1"/>
    <col min="8206" max="8206" width="22.5703125" style="3" bestFit="1" customWidth="1"/>
    <col min="8207" max="8207" width="3.28515625" style="3" bestFit="1" customWidth="1"/>
    <col min="8208" max="8208" width="12.85546875" style="3" bestFit="1" customWidth="1"/>
    <col min="8209" max="8448" width="11.42578125" style="3"/>
    <col min="8449" max="8449" width="4.85546875" style="3" customWidth="1"/>
    <col min="8450" max="8450" width="22.85546875" style="3" customWidth="1"/>
    <col min="8451" max="8451" width="3.42578125" style="3" customWidth="1"/>
    <col min="8452" max="8452" width="13" style="3" customWidth="1"/>
    <col min="8453" max="8453" width="2" style="3" customWidth="1"/>
    <col min="8454" max="8454" width="22.85546875" style="3" customWidth="1"/>
    <col min="8455" max="8455" width="3.42578125" style="3" customWidth="1"/>
    <col min="8456" max="8456" width="13" style="3" customWidth="1"/>
    <col min="8457" max="8457" width="2" style="3" customWidth="1"/>
    <col min="8458" max="8458" width="22.85546875" style="3" customWidth="1"/>
    <col min="8459" max="8459" width="3.28515625" style="3" bestFit="1" customWidth="1"/>
    <col min="8460" max="8460" width="13" style="3" customWidth="1"/>
    <col min="8461" max="8461" width="2" style="3" customWidth="1"/>
    <col min="8462" max="8462" width="22.5703125" style="3" bestFit="1" customWidth="1"/>
    <col min="8463" max="8463" width="3.28515625" style="3" bestFit="1" customWidth="1"/>
    <col min="8464" max="8464" width="12.85546875" style="3" bestFit="1" customWidth="1"/>
    <col min="8465" max="8704" width="11.42578125" style="3"/>
    <col min="8705" max="8705" width="4.85546875" style="3" customWidth="1"/>
    <col min="8706" max="8706" width="22.85546875" style="3" customWidth="1"/>
    <col min="8707" max="8707" width="3.42578125" style="3" customWidth="1"/>
    <col min="8708" max="8708" width="13" style="3" customWidth="1"/>
    <col min="8709" max="8709" width="2" style="3" customWidth="1"/>
    <col min="8710" max="8710" width="22.85546875" style="3" customWidth="1"/>
    <col min="8711" max="8711" width="3.42578125" style="3" customWidth="1"/>
    <col min="8712" max="8712" width="13" style="3" customWidth="1"/>
    <col min="8713" max="8713" width="2" style="3" customWidth="1"/>
    <col min="8714" max="8714" width="22.85546875" style="3" customWidth="1"/>
    <col min="8715" max="8715" width="3.28515625" style="3" bestFit="1" customWidth="1"/>
    <col min="8716" max="8716" width="13" style="3" customWidth="1"/>
    <col min="8717" max="8717" width="2" style="3" customWidth="1"/>
    <col min="8718" max="8718" width="22.5703125" style="3" bestFit="1" customWidth="1"/>
    <col min="8719" max="8719" width="3.28515625" style="3" bestFit="1" customWidth="1"/>
    <col min="8720" max="8720" width="12.85546875" style="3" bestFit="1" customWidth="1"/>
    <col min="8721" max="8960" width="11.42578125" style="3"/>
    <col min="8961" max="8961" width="4.85546875" style="3" customWidth="1"/>
    <col min="8962" max="8962" width="22.85546875" style="3" customWidth="1"/>
    <col min="8963" max="8963" width="3.42578125" style="3" customWidth="1"/>
    <col min="8964" max="8964" width="13" style="3" customWidth="1"/>
    <col min="8965" max="8965" width="2" style="3" customWidth="1"/>
    <col min="8966" max="8966" width="22.85546875" style="3" customWidth="1"/>
    <col min="8967" max="8967" width="3.42578125" style="3" customWidth="1"/>
    <col min="8968" max="8968" width="13" style="3" customWidth="1"/>
    <col min="8969" max="8969" width="2" style="3" customWidth="1"/>
    <col min="8970" max="8970" width="22.85546875" style="3" customWidth="1"/>
    <col min="8971" max="8971" width="3.28515625" style="3" bestFit="1" customWidth="1"/>
    <col min="8972" max="8972" width="13" style="3" customWidth="1"/>
    <col min="8973" max="8973" width="2" style="3" customWidth="1"/>
    <col min="8974" max="8974" width="22.5703125" style="3" bestFit="1" customWidth="1"/>
    <col min="8975" max="8975" width="3.28515625" style="3" bestFit="1" customWidth="1"/>
    <col min="8976" max="8976" width="12.85546875" style="3" bestFit="1" customWidth="1"/>
    <col min="8977" max="9216" width="11.42578125" style="3"/>
    <col min="9217" max="9217" width="4.85546875" style="3" customWidth="1"/>
    <col min="9218" max="9218" width="22.85546875" style="3" customWidth="1"/>
    <col min="9219" max="9219" width="3.42578125" style="3" customWidth="1"/>
    <col min="9220" max="9220" width="13" style="3" customWidth="1"/>
    <col min="9221" max="9221" width="2" style="3" customWidth="1"/>
    <col min="9222" max="9222" width="22.85546875" style="3" customWidth="1"/>
    <col min="9223" max="9223" width="3.42578125" style="3" customWidth="1"/>
    <col min="9224" max="9224" width="13" style="3" customWidth="1"/>
    <col min="9225" max="9225" width="2" style="3" customWidth="1"/>
    <col min="9226" max="9226" width="22.85546875" style="3" customWidth="1"/>
    <col min="9227" max="9227" width="3.28515625" style="3" bestFit="1" customWidth="1"/>
    <col min="9228" max="9228" width="13" style="3" customWidth="1"/>
    <col min="9229" max="9229" width="2" style="3" customWidth="1"/>
    <col min="9230" max="9230" width="22.5703125" style="3" bestFit="1" customWidth="1"/>
    <col min="9231" max="9231" width="3.28515625" style="3" bestFit="1" customWidth="1"/>
    <col min="9232" max="9232" width="12.85546875" style="3" bestFit="1" customWidth="1"/>
    <col min="9233" max="9472" width="11.42578125" style="3"/>
    <col min="9473" max="9473" width="4.85546875" style="3" customWidth="1"/>
    <col min="9474" max="9474" width="22.85546875" style="3" customWidth="1"/>
    <col min="9475" max="9475" width="3.42578125" style="3" customWidth="1"/>
    <col min="9476" max="9476" width="13" style="3" customWidth="1"/>
    <col min="9477" max="9477" width="2" style="3" customWidth="1"/>
    <col min="9478" max="9478" width="22.85546875" style="3" customWidth="1"/>
    <col min="9479" max="9479" width="3.42578125" style="3" customWidth="1"/>
    <col min="9480" max="9480" width="13" style="3" customWidth="1"/>
    <col min="9481" max="9481" width="2" style="3" customWidth="1"/>
    <col min="9482" max="9482" width="22.85546875" style="3" customWidth="1"/>
    <col min="9483" max="9483" width="3.28515625" style="3" bestFit="1" customWidth="1"/>
    <col min="9484" max="9484" width="13" style="3" customWidth="1"/>
    <col min="9485" max="9485" width="2" style="3" customWidth="1"/>
    <col min="9486" max="9486" width="22.5703125" style="3" bestFit="1" customWidth="1"/>
    <col min="9487" max="9487" width="3.28515625" style="3" bestFit="1" customWidth="1"/>
    <col min="9488" max="9488" width="12.85546875" style="3" bestFit="1" customWidth="1"/>
    <col min="9489" max="9728" width="11.42578125" style="3"/>
    <col min="9729" max="9729" width="4.85546875" style="3" customWidth="1"/>
    <col min="9730" max="9730" width="22.85546875" style="3" customWidth="1"/>
    <col min="9731" max="9731" width="3.42578125" style="3" customWidth="1"/>
    <col min="9732" max="9732" width="13" style="3" customWidth="1"/>
    <col min="9733" max="9733" width="2" style="3" customWidth="1"/>
    <col min="9734" max="9734" width="22.85546875" style="3" customWidth="1"/>
    <col min="9735" max="9735" width="3.42578125" style="3" customWidth="1"/>
    <col min="9736" max="9736" width="13" style="3" customWidth="1"/>
    <col min="9737" max="9737" width="2" style="3" customWidth="1"/>
    <col min="9738" max="9738" width="22.85546875" style="3" customWidth="1"/>
    <col min="9739" max="9739" width="3.28515625" style="3" bestFit="1" customWidth="1"/>
    <col min="9740" max="9740" width="13" style="3" customWidth="1"/>
    <col min="9741" max="9741" width="2" style="3" customWidth="1"/>
    <col min="9742" max="9742" width="22.5703125" style="3" bestFit="1" customWidth="1"/>
    <col min="9743" max="9743" width="3.28515625" style="3" bestFit="1" customWidth="1"/>
    <col min="9744" max="9744" width="12.85546875" style="3" bestFit="1" customWidth="1"/>
    <col min="9745" max="9984" width="11.42578125" style="3"/>
    <col min="9985" max="9985" width="4.85546875" style="3" customWidth="1"/>
    <col min="9986" max="9986" width="22.85546875" style="3" customWidth="1"/>
    <col min="9987" max="9987" width="3.42578125" style="3" customWidth="1"/>
    <col min="9988" max="9988" width="13" style="3" customWidth="1"/>
    <col min="9989" max="9989" width="2" style="3" customWidth="1"/>
    <col min="9990" max="9990" width="22.85546875" style="3" customWidth="1"/>
    <col min="9991" max="9991" width="3.42578125" style="3" customWidth="1"/>
    <col min="9992" max="9992" width="13" style="3" customWidth="1"/>
    <col min="9993" max="9993" width="2" style="3" customWidth="1"/>
    <col min="9994" max="9994" width="22.85546875" style="3" customWidth="1"/>
    <col min="9995" max="9995" width="3.28515625" style="3" bestFit="1" customWidth="1"/>
    <col min="9996" max="9996" width="13" style="3" customWidth="1"/>
    <col min="9997" max="9997" width="2" style="3" customWidth="1"/>
    <col min="9998" max="9998" width="22.5703125" style="3" bestFit="1" customWidth="1"/>
    <col min="9999" max="9999" width="3.28515625" style="3" bestFit="1" customWidth="1"/>
    <col min="10000" max="10000" width="12.85546875" style="3" bestFit="1" customWidth="1"/>
    <col min="10001" max="10240" width="11.42578125" style="3"/>
    <col min="10241" max="10241" width="4.85546875" style="3" customWidth="1"/>
    <col min="10242" max="10242" width="22.85546875" style="3" customWidth="1"/>
    <col min="10243" max="10243" width="3.42578125" style="3" customWidth="1"/>
    <col min="10244" max="10244" width="13" style="3" customWidth="1"/>
    <col min="10245" max="10245" width="2" style="3" customWidth="1"/>
    <col min="10246" max="10246" width="22.85546875" style="3" customWidth="1"/>
    <col min="10247" max="10247" width="3.42578125" style="3" customWidth="1"/>
    <col min="10248" max="10248" width="13" style="3" customWidth="1"/>
    <col min="10249" max="10249" width="2" style="3" customWidth="1"/>
    <col min="10250" max="10250" width="22.85546875" style="3" customWidth="1"/>
    <col min="10251" max="10251" width="3.28515625" style="3" bestFit="1" customWidth="1"/>
    <col min="10252" max="10252" width="13" style="3" customWidth="1"/>
    <col min="10253" max="10253" width="2" style="3" customWidth="1"/>
    <col min="10254" max="10254" width="22.5703125" style="3" bestFit="1" customWidth="1"/>
    <col min="10255" max="10255" width="3.28515625" style="3" bestFit="1" customWidth="1"/>
    <col min="10256" max="10256" width="12.85546875" style="3" bestFit="1" customWidth="1"/>
    <col min="10257" max="10496" width="11.42578125" style="3"/>
    <col min="10497" max="10497" width="4.85546875" style="3" customWidth="1"/>
    <col min="10498" max="10498" width="22.85546875" style="3" customWidth="1"/>
    <col min="10499" max="10499" width="3.42578125" style="3" customWidth="1"/>
    <col min="10500" max="10500" width="13" style="3" customWidth="1"/>
    <col min="10501" max="10501" width="2" style="3" customWidth="1"/>
    <col min="10502" max="10502" width="22.85546875" style="3" customWidth="1"/>
    <col min="10503" max="10503" width="3.42578125" style="3" customWidth="1"/>
    <col min="10504" max="10504" width="13" style="3" customWidth="1"/>
    <col min="10505" max="10505" width="2" style="3" customWidth="1"/>
    <col min="10506" max="10506" width="22.85546875" style="3" customWidth="1"/>
    <col min="10507" max="10507" width="3.28515625" style="3" bestFit="1" customWidth="1"/>
    <col min="10508" max="10508" width="13" style="3" customWidth="1"/>
    <col min="10509" max="10509" width="2" style="3" customWidth="1"/>
    <col min="10510" max="10510" width="22.5703125" style="3" bestFit="1" customWidth="1"/>
    <col min="10511" max="10511" width="3.28515625" style="3" bestFit="1" customWidth="1"/>
    <col min="10512" max="10512" width="12.85546875" style="3" bestFit="1" customWidth="1"/>
    <col min="10513" max="10752" width="11.42578125" style="3"/>
    <col min="10753" max="10753" width="4.85546875" style="3" customWidth="1"/>
    <col min="10754" max="10754" width="22.85546875" style="3" customWidth="1"/>
    <col min="10755" max="10755" width="3.42578125" style="3" customWidth="1"/>
    <col min="10756" max="10756" width="13" style="3" customWidth="1"/>
    <col min="10757" max="10757" width="2" style="3" customWidth="1"/>
    <col min="10758" max="10758" width="22.85546875" style="3" customWidth="1"/>
    <col min="10759" max="10759" width="3.42578125" style="3" customWidth="1"/>
    <col min="10760" max="10760" width="13" style="3" customWidth="1"/>
    <col min="10761" max="10761" width="2" style="3" customWidth="1"/>
    <col min="10762" max="10762" width="22.85546875" style="3" customWidth="1"/>
    <col min="10763" max="10763" width="3.28515625" style="3" bestFit="1" customWidth="1"/>
    <col min="10764" max="10764" width="13" style="3" customWidth="1"/>
    <col min="10765" max="10765" width="2" style="3" customWidth="1"/>
    <col min="10766" max="10766" width="22.5703125" style="3" bestFit="1" customWidth="1"/>
    <col min="10767" max="10767" width="3.28515625" style="3" bestFit="1" customWidth="1"/>
    <col min="10768" max="10768" width="12.85546875" style="3" bestFit="1" customWidth="1"/>
    <col min="10769" max="11008" width="11.42578125" style="3"/>
    <col min="11009" max="11009" width="4.85546875" style="3" customWidth="1"/>
    <col min="11010" max="11010" width="22.85546875" style="3" customWidth="1"/>
    <col min="11011" max="11011" width="3.42578125" style="3" customWidth="1"/>
    <col min="11012" max="11012" width="13" style="3" customWidth="1"/>
    <col min="11013" max="11013" width="2" style="3" customWidth="1"/>
    <col min="11014" max="11014" width="22.85546875" style="3" customWidth="1"/>
    <col min="11015" max="11015" width="3.42578125" style="3" customWidth="1"/>
    <col min="11016" max="11016" width="13" style="3" customWidth="1"/>
    <col min="11017" max="11017" width="2" style="3" customWidth="1"/>
    <col min="11018" max="11018" width="22.85546875" style="3" customWidth="1"/>
    <col min="11019" max="11019" width="3.28515625" style="3" bestFit="1" customWidth="1"/>
    <col min="11020" max="11020" width="13" style="3" customWidth="1"/>
    <col min="11021" max="11021" width="2" style="3" customWidth="1"/>
    <col min="11022" max="11022" width="22.5703125" style="3" bestFit="1" customWidth="1"/>
    <col min="11023" max="11023" width="3.28515625" style="3" bestFit="1" customWidth="1"/>
    <col min="11024" max="11024" width="12.85546875" style="3" bestFit="1" customWidth="1"/>
    <col min="11025" max="11264" width="11.42578125" style="3"/>
    <col min="11265" max="11265" width="4.85546875" style="3" customWidth="1"/>
    <col min="11266" max="11266" width="22.85546875" style="3" customWidth="1"/>
    <col min="11267" max="11267" width="3.42578125" style="3" customWidth="1"/>
    <col min="11268" max="11268" width="13" style="3" customWidth="1"/>
    <col min="11269" max="11269" width="2" style="3" customWidth="1"/>
    <col min="11270" max="11270" width="22.85546875" style="3" customWidth="1"/>
    <col min="11271" max="11271" width="3.42578125" style="3" customWidth="1"/>
    <col min="11272" max="11272" width="13" style="3" customWidth="1"/>
    <col min="11273" max="11273" width="2" style="3" customWidth="1"/>
    <col min="11274" max="11274" width="22.85546875" style="3" customWidth="1"/>
    <col min="11275" max="11275" width="3.28515625" style="3" bestFit="1" customWidth="1"/>
    <col min="11276" max="11276" width="13" style="3" customWidth="1"/>
    <col min="11277" max="11277" width="2" style="3" customWidth="1"/>
    <col min="11278" max="11278" width="22.5703125" style="3" bestFit="1" customWidth="1"/>
    <col min="11279" max="11279" width="3.28515625" style="3" bestFit="1" customWidth="1"/>
    <col min="11280" max="11280" width="12.85546875" style="3" bestFit="1" customWidth="1"/>
    <col min="11281" max="11520" width="11.42578125" style="3"/>
    <col min="11521" max="11521" width="4.85546875" style="3" customWidth="1"/>
    <col min="11522" max="11522" width="22.85546875" style="3" customWidth="1"/>
    <col min="11523" max="11523" width="3.42578125" style="3" customWidth="1"/>
    <col min="11524" max="11524" width="13" style="3" customWidth="1"/>
    <col min="11525" max="11525" width="2" style="3" customWidth="1"/>
    <col min="11526" max="11526" width="22.85546875" style="3" customWidth="1"/>
    <col min="11527" max="11527" width="3.42578125" style="3" customWidth="1"/>
    <col min="11528" max="11528" width="13" style="3" customWidth="1"/>
    <col min="11529" max="11529" width="2" style="3" customWidth="1"/>
    <col min="11530" max="11530" width="22.85546875" style="3" customWidth="1"/>
    <col min="11531" max="11531" width="3.28515625" style="3" bestFit="1" customWidth="1"/>
    <col min="11532" max="11532" width="13" style="3" customWidth="1"/>
    <col min="11533" max="11533" width="2" style="3" customWidth="1"/>
    <col min="11534" max="11534" width="22.5703125" style="3" bestFit="1" customWidth="1"/>
    <col min="11535" max="11535" width="3.28515625" style="3" bestFit="1" customWidth="1"/>
    <col min="11536" max="11536" width="12.85546875" style="3" bestFit="1" customWidth="1"/>
    <col min="11537" max="11776" width="11.42578125" style="3"/>
    <col min="11777" max="11777" width="4.85546875" style="3" customWidth="1"/>
    <col min="11778" max="11778" width="22.85546875" style="3" customWidth="1"/>
    <col min="11779" max="11779" width="3.42578125" style="3" customWidth="1"/>
    <col min="11780" max="11780" width="13" style="3" customWidth="1"/>
    <col min="11781" max="11781" width="2" style="3" customWidth="1"/>
    <col min="11782" max="11782" width="22.85546875" style="3" customWidth="1"/>
    <col min="11783" max="11783" width="3.42578125" style="3" customWidth="1"/>
    <col min="11784" max="11784" width="13" style="3" customWidth="1"/>
    <col min="11785" max="11785" width="2" style="3" customWidth="1"/>
    <col min="11786" max="11786" width="22.85546875" style="3" customWidth="1"/>
    <col min="11787" max="11787" width="3.28515625" style="3" bestFit="1" customWidth="1"/>
    <col min="11788" max="11788" width="13" style="3" customWidth="1"/>
    <col min="11789" max="11789" width="2" style="3" customWidth="1"/>
    <col min="11790" max="11790" width="22.5703125" style="3" bestFit="1" customWidth="1"/>
    <col min="11791" max="11791" width="3.28515625" style="3" bestFit="1" customWidth="1"/>
    <col min="11792" max="11792" width="12.85546875" style="3" bestFit="1" customWidth="1"/>
    <col min="11793" max="12032" width="11.42578125" style="3"/>
    <col min="12033" max="12033" width="4.85546875" style="3" customWidth="1"/>
    <col min="12034" max="12034" width="22.85546875" style="3" customWidth="1"/>
    <col min="12035" max="12035" width="3.42578125" style="3" customWidth="1"/>
    <col min="12036" max="12036" width="13" style="3" customWidth="1"/>
    <col min="12037" max="12037" width="2" style="3" customWidth="1"/>
    <col min="12038" max="12038" width="22.85546875" style="3" customWidth="1"/>
    <col min="12039" max="12039" width="3.42578125" style="3" customWidth="1"/>
    <col min="12040" max="12040" width="13" style="3" customWidth="1"/>
    <col min="12041" max="12041" width="2" style="3" customWidth="1"/>
    <col min="12042" max="12042" width="22.85546875" style="3" customWidth="1"/>
    <col min="12043" max="12043" width="3.28515625" style="3" bestFit="1" customWidth="1"/>
    <col min="12044" max="12044" width="13" style="3" customWidth="1"/>
    <col min="12045" max="12045" width="2" style="3" customWidth="1"/>
    <col min="12046" max="12046" width="22.5703125" style="3" bestFit="1" customWidth="1"/>
    <col min="12047" max="12047" width="3.28515625" style="3" bestFit="1" customWidth="1"/>
    <col min="12048" max="12048" width="12.85546875" style="3" bestFit="1" customWidth="1"/>
    <col min="12049" max="12288" width="11.42578125" style="3"/>
    <col min="12289" max="12289" width="4.85546875" style="3" customWidth="1"/>
    <col min="12290" max="12290" width="22.85546875" style="3" customWidth="1"/>
    <col min="12291" max="12291" width="3.42578125" style="3" customWidth="1"/>
    <col min="12292" max="12292" width="13" style="3" customWidth="1"/>
    <col min="12293" max="12293" width="2" style="3" customWidth="1"/>
    <col min="12294" max="12294" width="22.85546875" style="3" customWidth="1"/>
    <col min="12295" max="12295" width="3.42578125" style="3" customWidth="1"/>
    <col min="12296" max="12296" width="13" style="3" customWidth="1"/>
    <col min="12297" max="12297" width="2" style="3" customWidth="1"/>
    <col min="12298" max="12298" width="22.85546875" style="3" customWidth="1"/>
    <col min="12299" max="12299" width="3.28515625" style="3" bestFit="1" customWidth="1"/>
    <col min="12300" max="12300" width="13" style="3" customWidth="1"/>
    <col min="12301" max="12301" width="2" style="3" customWidth="1"/>
    <col min="12302" max="12302" width="22.5703125" style="3" bestFit="1" customWidth="1"/>
    <col min="12303" max="12303" width="3.28515625" style="3" bestFit="1" customWidth="1"/>
    <col min="12304" max="12304" width="12.85546875" style="3" bestFit="1" customWidth="1"/>
    <col min="12305" max="12544" width="11.42578125" style="3"/>
    <col min="12545" max="12545" width="4.85546875" style="3" customWidth="1"/>
    <col min="12546" max="12546" width="22.85546875" style="3" customWidth="1"/>
    <col min="12547" max="12547" width="3.42578125" style="3" customWidth="1"/>
    <col min="12548" max="12548" width="13" style="3" customWidth="1"/>
    <col min="12549" max="12549" width="2" style="3" customWidth="1"/>
    <col min="12550" max="12550" width="22.85546875" style="3" customWidth="1"/>
    <col min="12551" max="12551" width="3.42578125" style="3" customWidth="1"/>
    <col min="12552" max="12552" width="13" style="3" customWidth="1"/>
    <col min="12553" max="12553" width="2" style="3" customWidth="1"/>
    <col min="12554" max="12554" width="22.85546875" style="3" customWidth="1"/>
    <col min="12555" max="12555" width="3.28515625" style="3" bestFit="1" customWidth="1"/>
    <col min="12556" max="12556" width="13" style="3" customWidth="1"/>
    <col min="12557" max="12557" width="2" style="3" customWidth="1"/>
    <col min="12558" max="12558" width="22.5703125" style="3" bestFit="1" customWidth="1"/>
    <col min="12559" max="12559" width="3.28515625" style="3" bestFit="1" customWidth="1"/>
    <col min="12560" max="12560" width="12.85546875" style="3" bestFit="1" customWidth="1"/>
    <col min="12561" max="12800" width="11.42578125" style="3"/>
    <col min="12801" max="12801" width="4.85546875" style="3" customWidth="1"/>
    <col min="12802" max="12802" width="22.85546875" style="3" customWidth="1"/>
    <col min="12803" max="12803" width="3.42578125" style="3" customWidth="1"/>
    <col min="12804" max="12804" width="13" style="3" customWidth="1"/>
    <col min="12805" max="12805" width="2" style="3" customWidth="1"/>
    <col min="12806" max="12806" width="22.85546875" style="3" customWidth="1"/>
    <col min="12807" max="12807" width="3.42578125" style="3" customWidth="1"/>
    <col min="12808" max="12808" width="13" style="3" customWidth="1"/>
    <col min="12809" max="12809" width="2" style="3" customWidth="1"/>
    <col min="12810" max="12810" width="22.85546875" style="3" customWidth="1"/>
    <col min="12811" max="12811" width="3.28515625" style="3" bestFit="1" customWidth="1"/>
    <col min="12812" max="12812" width="13" style="3" customWidth="1"/>
    <col min="12813" max="12813" width="2" style="3" customWidth="1"/>
    <col min="12814" max="12814" width="22.5703125" style="3" bestFit="1" customWidth="1"/>
    <col min="12815" max="12815" width="3.28515625" style="3" bestFit="1" customWidth="1"/>
    <col min="12816" max="12816" width="12.85546875" style="3" bestFit="1" customWidth="1"/>
    <col min="12817" max="13056" width="11.42578125" style="3"/>
    <col min="13057" max="13057" width="4.85546875" style="3" customWidth="1"/>
    <col min="13058" max="13058" width="22.85546875" style="3" customWidth="1"/>
    <col min="13059" max="13059" width="3.42578125" style="3" customWidth="1"/>
    <col min="13060" max="13060" width="13" style="3" customWidth="1"/>
    <col min="13061" max="13061" width="2" style="3" customWidth="1"/>
    <col min="13062" max="13062" width="22.85546875" style="3" customWidth="1"/>
    <col min="13063" max="13063" width="3.42578125" style="3" customWidth="1"/>
    <col min="13064" max="13064" width="13" style="3" customWidth="1"/>
    <col min="13065" max="13065" width="2" style="3" customWidth="1"/>
    <col min="13066" max="13066" width="22.85546875" style="3" customWidth="1"/>
    <col min="13067" max="13067" width="3.28515625" style="3" bestFit="1" customWidth="1"/>
    <col min="13068" max="13068" width="13" style="3" customWidth="1"/>
    <col min="13069" max="13069" width="2" style="3" customWidth="1"/>
    <col min="13070" max="13070" width="22.5703125" style="3" bestFit="1" customWidth="1"/>
    <col min="13071" max="13071" width="3.28515625" style="3" bestFit="1" customWidth="1"/>
    <col min="13072" max="13072" width="12.85546875" style="3" bestFit="1" customWidth="1"/>
    <col min="13073" max="13312" width="11.42578125" style="3"/>
    <col min="13313" max="13313" width="4.85546875" style="3" customWidth="1"/>
    <col min="13314" max="13314" width="22.85546875" style="3" customWidth="1"/>
    <col min="13315" max="13315" width="3.42578125" style="3" customWidth="1"/>
    <col min="13316" max="13316" width="13" style="3" customWidth="1"/>
    <col min="13317" max="13317" width="2" style="3" customWidth="1"/>
    <col min="13318" max="13318" width="22.85546875" style="3" customWidth="1"/>
    <col min="13319" max="13319" width="3.42578125" style="3" customWidth="1"/>
    <col min="13320" max="13320" width="13" style="3" customWidth="1"/>
    <col min="13321" max="13321" width="2" style="3" customWidth="1"/>
    <col min="13322" max="13322" width="22.85546875" style="3" customWidth="1"/>
    <col min="13323" max="13323" width="3.28515625" style="3" bestFit="1" customWidth="1"/>
    <col min="13324" max="13324" width="13" style="3" customWidth="1"/>
    <col min="13325" max="13325" width="2" style="3" customWidth="1"/>
    <col min="13326" max="13326" width="22.5703125" style="3" bestFit="1" customWidth="1"/>
    <col min="13327" max="13327" width="3.28515625" style="3" bestFit="1" customWidth="1"/>
    <col min="13328" max="13328" width="12.85546875" style="3" bestFit="1" customWidth="1"/>
    <col min="13329" max="13568" width="11.42578125" style="3"/>
    <col min="13569" max="13569" width="4.85546875" style="3" customWidth="1"/>
    <col min="13570" max="13570" width="22.85546875" style="3" customWidth="1"/>
    <col min="13571" max="13571" width="3.42578125" style="3" customWidth="1"/>
    <col min="13572" max="13572" width="13" style="3" customWidth="1"/>
    <col min="13573" max="13573" width="2" style="3" customWidth="1"/>
    <col min="13574" max="13574" width="22.85546875" style="3" customWidth="1"/>
    <col min="13575" max="13575" width="3.42578125" style="3" customWidth="1"/>
    <col min="13576" max="13576" width="13" style="3" customWidth="1"/>
    <col min="13577" max="13577" width="2" style="3" customWidth="1"/>
    <col min="13578" max="13578" width="22.85546875" style="3" customWidth="1"/>
    <col min="13579" max="13579" width="3.28515625" style="3" bestFit="1" customWidth="1"/>
    <col min="13580" max="13580" width="13" style="3" customWidth="1"/>
    <col min="13581" max="13581" width="2" style="3" customWidth="1"/>
    <col min="13582" max="13582" width="22.5703125" style="3" bestFit="1" customWidth="1"/>
    <col min="13583" max="13583" width="3.28515625" style="3" bestFit="1" customWidth="1"/>
    <col min="13584" max="13584" width="12.85546875" style="3" bestFit="1" customWidth="1"/>
    <col min="13585" max="13824" width="11.42578125" style="3"/>
    <col min="13825" max="13825" width="4.85546875" style="3" customWidth="1"/>
    <col min="13826" max="13826" width="22.85546875" style="3" customWidth="1"/>
    <col min="13827" max="13827" width="3.42578125" style="3" customWidth="1"/>
    <col min="13828" max="13828" width="13" style="3" customWidth="1"/>
    <col min="13829" max="13829" width="2" style="3" customWidth="1"/>
    <col min="13830" max="13830" width="22.85546875" style="3" customWidth="1"/>
    <col min="13831" max="13831" width="3.42578125" style="3" customWidth="1"/>
    <col min="13832" max="13832" width="13" style="3" customWidth="1"/>
    <col min="13833" max="13833" width="2" style="3" customWidth="1"/>
    <col min="13834" max="13834" width="22.85546875" style="3" customWidth="1"/>
    <col min="13835" max="13835" width="3.28515625" style="3" bestFit="1" customWidth="1"/>
    <col min="13836" max="13836" width="13" style="3" customWidth="1"/>
    <col min="13837" max="13837" width="2" style="3" customWidth="1"/>
    <col min="13838" max="13838" width="22.5703125" style="3" bestFit="1" customWidth="1"/>
    <col min="13839" max="13839" width="3.28515625" style="3" bestFit="1" customWidth="1"/>
    <col min="13840" max="13840" width="12.85546875" style="3" bestFit="1" customWidth="1"/>
    <col min="13841" max="14080" width="11.42578125" style="3"/>
    <col min="14081" max="14081" width="4.85546875" style="3" customWidth="1"/>
    <col min="14082" max="14082" width="22.85546875" style="3" customWidth="1"/>
    <col min="14083" max="14083" width="3.42578125" style="3" customWidth="1"/>
    <col min="14084" max="14084" width="13" style="3" customWidth="1"/>
    <col min="14085" max="14085" width="2" style="3" customWidth="1"/>
    <col min="14086" max="14086" width="22.85546875" style="3" customWidth="1"/>
    <col min="14087" max="14087" width="3.42578125" style="3" customWidth="1"/>
    <col min="14088" max="14088" width="13" style="3" customWidth="1"/>
    <col min="14089" max="14089" width="2" style="3" customWidth="1"/>
    <col min="14090" max="14090" width="22.85546875" style="3" customWidth="1"/>
    <col min="14091" max="14091" width="3.28515625" style="3" bestFit="1" customWidth="1"/>
    <col min="14092" max="14092" width="13" style="3" customWidth="1"/>
    <col min="14093" max="14093" width="2" style="3" customWidth="1"/>
    <col min="14094" max="14094" width="22.5703125" style="3" bestFit="1" customWidth="1"/>
    <col min="14095" max="14095" width="3.28515625" style="3" bestFit="1" customWidth="1"/>
    <col min="14096" max="14096" width="12.85546875" style="3" bestFit="1" customWidth="1"/>
    <col min="14097" max="14336" width="11.42578125" style="3"/>
    <col min="14337" max="14337" width="4.85546875" style="3" customWidth="1"/>
    <col min="14338" max="14338" width="22.85546875" style="3" customWidth="1"/>
    <col min="14339" max="14339" width="3.42578125" style="3" customWidth="1"/>
    <col min="14340" max="14340" width="13" style="3" customWidth="1"/>
    <col min="14341" max="14341" width="2" style="3" customWidth="1"/>
    <col min="14342" max="14342" width="22.85546875" style="3" customWidth="1"/>
    <col min="14343" max="14343" width="3.42578125" style="3" customWidth="1"/>
    <col min="14344" max="14344" width="13" style="3" customWidth="1"/>
    <col min="14345" max="14345" width="2" style="3" customWidth="1"/>
    <col min="14346" max="14346" width="22.85546875" style="3" customWidth="1"/>
    <col min="14347" max="14347" width="3.28515625" style="3" bestFit="1" customWidth="1"/>
    <col min="14348" max="14348" width="13" style="3" customWidth="1"/>
    <col min="14349" max="14349" width="2" style="3" customWidth="1"/>
    <col min="14350" max="14350" width="22.5703125" style="3" bestFit="1" customWidth="1"/>
    <col min="14351" max="14351" width="3.28515625" style="3" bestFit="1" customWidth="1"/>
    <col min="14352" max="14352" width="12.85546875" style="3" bestFit="1" customWidth="1"/>
    <col min="14353" max="14592" width="11.42578125" style="3"/>
    <col min="14593" max="14593" width="4.85546875" style="3" customWidth="1"/>
    <col min="14594" max="14594" width="22.85546875" style="3" customWidth="1"/>
    <col min="14595" max="14595" width="3.42578125" style="3" customWidth="1"/>
    <col min="14596" max="14596" width="13" style="3" customWidth="1"/>
    <col min="14597" max="14597" width="2" style="3" customWidth="1"/>
    <col min="14598" max="14598" width="22.85546875" style="3" customWidth="1"/>
    <col min="14599" max="14599" width="3.42578125" style="3" customWidth="1"/>
    <col min="14600" max="14600" width="13" style="3" customWidth="1"/>
    <col min="14601" max="14601" width="2" style="3" customWidth="1"/>
    <col min="14602" max="14602" width="22.85546875" style="3" customWidth="1"/>
    <col min="14603" max="14603" width="3.28515625" style="3" bestFit="1" customWidth="1"/>
    <col min="14604" max="14604" width="13" style="3" customWidth="1"/>
    <col min="14605" max="14605" width="2" style="3" customWidth="1"/>
    <col min="14606" max="14606" width="22.5703125" style="3" bestFit="1" customWidth="1"/>
    <col min="14607" max="14607" width="3.28515625" style="3" bestFit="1" customWidth="1"/>
    <col min="14608" max="14608" width="12.85546875" style="3" bestFit="1" customWidth="1"/>
    <col min="14609" max="14848" width="11.42578125" style="3"/>
    <col min="14849" max="14849" width="4.85546875" style="3" customWidth="1"/>
    <col min="14850" max="14850" width="22.85546875" style="3" customWidth="1"/>
    <col min="14851" max="14851" width="3.42578125" style="3" customWidth="1"/>
    <col min="14852" max="14852" width="13" style="3" customWidth="1"/>
    <col min="14853" max="14853" width="2" style="3" customWidth="1"/>
    <col min="14854" max="14854" width="22.85546875" style="3" customWidth="1"/>
    <col min="14855" max="14855" width="3.42578125" style="3" customWidth="1"/>
    <col min="14856" max="14856" width="13" style="3" customWidth="1"/>
    <col min="14857" max="14857" width="2" style="3" customWidth="1"/>
    <col min="14858" max="14858" width="22.85546875" style="3" customWidth="1"/>
    <col min="14859" max="14859" width="3.28515625" style="3" bestFit="1" customWidth="1"/>
    <col min="14860" max="14860" width="13" style="3" customWidth="1"/>
    <col min="14861" max="14861" width="2" style="3" customWidth="1"/>
    <col min="14862" max="14862" width="22.5703125" style="3" bestFit="1" customWidth="1"/>
    <col min="14863" max="14863" width="3.28515625" style="3" bestFit="1" customWidth="1"/>
    <col min="14864" max="14864" width="12.85546875" style="3" bestFit="1" customWidth="1"/>
    <col min="14865" max="15104" width="11.42578125" style="3"/>
    <col min="15105" max="15105" width="4.85546875" style="3" customWidth="1"/>
    <col min="15106" max="15106" width="22.85546875" style="3" customWidth="1"/>
    <col min="15107" max="15107" width="3.42578125" style="3" customWidth="1"/>
    <col min="15108" max="15108" width="13" style="3" customWidth="1"/>
    <col min="15109" max="15109" width="2" style="3" customWidth="1"/>
    <col min="15110" max="15110" width="22.85546875" style="3" customWidth="1"/>
    <col min="15111" max="15111" width="3.42578125" style="3" customWidth="1"/>
    <col min="15112" max="15112" width="13" style="3" customWidth="1"/>
    <col min="15113" max="15113" width="2" style="3" customWidth="1"/>
    <col min="15114" max="15114" width="22.85546875" style="3" customWidth="1"/>
    <col min="15115" max="15115" width="3.28515625" style="3" bestFit="1" customWidth="1"/>
    <col min="15116" max="15116" width="13" style="3" customWidth="1"/>
    <col min="15117" max="15117" width="2" style="3" customWidth="1"/>
    <col min="15118" max="15118" width="22.5703125" style="3" bestFit="1" customWidth="1"/>
    <col min="15119" max="15119" width="3.28515625" style="3" bestFit="1" customWidth="1"/>
    <col min="15120" max="15120" width="12.85546875" style="3" bestFit="1" customWidth="1"/>
    <col min="15121" max="15360" width="11.42578125" style="3"/>
    <col min="15361" max="15361" width="4.85546875" style="3" customWidth="1"/>
    <col min="15362" max="15362" width="22.85546875" style="3" customWidth="1"/>
    <col min="15363" max="15363" width="3.42578125" style="3" customWidth="1"/>
    <col min="15364" max="15364" width="13" style="3" customWidth="1"/>
    <col min="15365" max="15365" width="2" style="3" customWidth="1"/>
    <col min="15366" max="15366" width="22.85546875" style="3" customWidth="1"/>
    <col min="15367" max="15367" width="3.42578125" style="3" customWidth="1"/>
    <col min="15368" max="15368" width="13" style="3" customWidth="1"/>
    <col min="15369" max="15369" width="2" style="3" customWidth="1"/>
    <col min="15370" max="15370" width="22.85546875" style="3" customWidth="1"/>
    <col min="15371" max="15371" width="3.28515625" style="3" bestFit="1" customWidth="1"/>
    <col min="15372" max="15372" width="13" style="3" customWidth="1"/>
    <col min="15373" max="15373" width="2" style="3" customWidth="1"/>
    <col min="15374" max="15374" width="22.5703125" style="3" bestFit="1" customWidth="1"/>
    <col min="15375" max="15375" width="3.28515625" style="3" bestFit="1" customWidth="1"/>
    <col min="15376" max="15376" width="12.85546875" style="3" bestFit="1" customWidth="1"/>
    <col min="15377" max="15616" width="11.42578125" style="3"/>
    <col min="15617" max="15617" width="4.85546875" style="3" customWidth="1"/>
    <col min="15618" max="15618" width="22.85546875" style="3" customWidth="1"/>
    <col min="15619" max="15619" width="3.42578125" style="3" customWidth="1"/>
    <col min="15620" max="15620" width="13" style="3" customWidth="1"/>
    <col min="15621" max="15621" width="2" style="3" customWidth="1"/>
    <col min="15622" max="15622" width="22.85546875" style="3" customWidth="1"/>
    <col min="15623" max="15623" width="3.42578125" style="3" customWidth="1"/>
    <col min="15624" max="15624" width="13" style="3" customWidth="1"/>
    <col min="15625" max="15625" width="2" style="3" customWidth="1"/>
    <col min="15626" max="15626" width="22.85546875" style="3" customWidth="1"/>
    <col min="15627" max="15627" width="3.28515625" style="3" bestFit="1" customWidth="1"/>
    <col min="15628" max="15628" width="13" style="3" customWidth="1"/>
    <col min="15629" max="15629" width="2" style="3" customWidth="1"/>
    <col min="15630" max="15630" width="22.5703125" style="3" bestFit="1" customWidth="1"/>
    <col min="15631" max="15631" width="3.28515625" style="3" bestFit="1" customWidth="1"/>
    <col min="15632" max="15632" width="12.85546875" style="3" bestFit="1" customWidth="1"/>
    <col min="15633" max="15872" width="11.42578125" style="3"/>
    <col min="15873" max="15873" width="4.85546875" style="3" customWidth="1"/>
    <col min="15874" max="15874" width="22.85546875" style="3" customWidth="1"/>
    <col min="15875" max="15875" width="3.42578125" style="3" customWidth="1"/>
    <col min="15876" max="15876" width="13" style="3" customWidth="1"/>
    <col min="15877" max="15877" width="2" style="3" customWidth="1"/>
    <col min="15878" max="15878" width="22.85546875" style="3" customWidth="1"/>
    <col min="15879" max="15879" width="3.42578125" style="3" customWidth="1"/>
    <col min="15880" max="15880" width="13" style="3" customWidth="1"/>
    <col min="15881" max="15881" width="2" style="3" customWidth="1"/>
    <col min="15882" max="15882" width="22.85546875" style="3" customWidth="1"/>
    <col min="15883" max="15883" width="3.28515625" style="3" bestFit="1" customWidth="1"/>
    <col min="15884" max="15884" width="13" style="3" customWidth="1"/>
    <col min="15885" max="15885" width="2" style="3" customWidth="1"/>
    <col min="15886" max="15886" width="22.5703125" style="3" bestFit="1" customWidth="1"/>
    <col min="15887" max="15887" width="3.28515625" style="3" bestFit="1" customWidth="1"/>
    <col min="15888" max="15888" width="12.85546875" style="3" bestFit="1" customWidth="1"/>
    <col min="15889" max="16128" width="11.42578125" style="3"/>
    <col min="16129" max="16129" width="4.85546875" style="3" customWidth="1"/>
    <col min="16130" max="16130" width="22.85546875" style="3" customWidth="1"/>
    <col min="16131" max="16131" width="3.42578125" style="3" customWidth="1"/>
    <col min="16132" max="16132" width="13" style="3" customWidth="1"/>
    <col min="16133" max="16133" width="2" style="3" customWidth="1"/>
    <col min="16134" max="16134" width="22.85546875" style="3" customWidth="1"/>
    <col min="16135" max="16135" width="3.42578125" style="3" customWidth="1"/>
    <col min="16136" max="16136" width="13" style="3" customWidth="1"/>
    <col min="16137" max="16137" width="2" style="3" customWidth="1"/>
    <col min="16138" max="16138" width="22.85546875" style="3" customWidth="1"/>
    <col min="16139" max="16139" width="3.28515625" style="3" bestFit="1" customWidth="1"/>
    <col min="16140" max="16140" width="13" style="3" customWidth="1"/>
    <col min="16141" max="16141" width="2" style="3" customWidth="1"/>
    <col min="16142" max="16142" width="22.5703125" style="3" bestFit="1" customWidth="1"/>
    <col min="16143" max="16143" width="3.28515625" style="3" bestFit="1" customWidth="1"/>
    <col min="16144" max="16144" width="12.85546875" style="3" bestFit="1" customWidth="1"/>
    <col min="16145" max="16384" width="11.42578125" style="3"/>
  </cols>
  <sheetData>
    <row r="1" spans="1:8" ht="15.75" x14ac:dyDescent="0.25">
      <c r="A1" s="1" t="s">
        <v>0</v>
      </c>
      <c r="B1" s="2">
        <v>45676</v>
      </c>
    </row>
    <row r="2" spans="1:8" ht="15.75" x14ac:dyDescent="0.25">
      <c r="A2" s="1" t="s">
        <v>1</v>
      </c>
      <c r="B2" s="2">
        <v>45690</v>
      </c>
      <c r="D2" s="5" t="s">
        <v>2</v>
      </c>
      <c r="E2" s="5"/>
      <c r="F2" s="5"/>
    </row>
    <row r="3" spans="1:8" ht="15.75" x14ac:dyDescent="0.25">
      <c r="A3" s="1" t="s">
        <v>3</v>
      </c>
      <c r="B3" s="2">
        <v>45704</v>
      </c>
    </row>
    <row r="4" spans="1:8" ht="15.75" x14ac:dyDescent="0.25">
      <c r="A4" s="1" t="s">
        <v>4</v>
      </c>
      <c r="B4" s="2">
        <v>45746</v>
      </c>
      <c r="D4" s="6">
        <v>45823</v>
      </c>
      <c r="E4" s="7"/>
      <c r="F4" s="7"/>
    </row>
    <row r="5" spans="1:8" ht="15.75" x14ac:dyDescent="0.25">
      <c r="A5" s="1" t="s">
        <v>5</v>
      </c>
      <c r="B5" s="2">
        <v>45753</v>
      </c>
    </row>
    <row r="6" spans="1:8" ht="15.75" x14ac:dyDescent="0.2">
      <c r="A6" s="1" t="s">
        <v>6</v>
      </c>
      <c r="B6" s="8">
        <v>45760</v>
      </c>
    </row>
    <row r="7" spans="1:8" ht="15.75" x14ac:dyDescent="0.2">
      <c r="A7" s="1" t="s">
        <v>7</v>
      </c>
      <c r="B7" s="8">
        <v>45795</v>
      </c>
    </row>
    <row r="8" spans="1:8" x14ac:dyDescent="0.2">
      <c r="B8" s="9"/>
    </row>
    <row r="9" spans="1:8" x14ac:dyDescent="0.2">
      <c r="B9" s="9"/>
    </row>
    <row r="10" spans="1:8" ht="23.25" x14ac:dyDescent="0.2">
      <c r="B10" s="10" t="s">
        <v>8</v>
      </c>
      <c r="C10" s="10"/>
      <c r="D10" s="10"/>
      <c r="E10" s="10"/>
      <c r="F10" s="10"/>
      <c r="G10" s="10"/>
      <c r="H10" s="10"/>
    </row>
    <row r="11" spans="1:8" ht="12.75" thickBot="1" x14ac:dyDescent="0.25">
      <c r="B11" s="11" t="s">
        <v>9</v>
      </c>
      <c r="F11" s="12" t="s">
        <v>10</v>
      </c>
      <c r="H11" s="4"/>
    </row>
    <row r="12" spans="1:8" ht="12.75" thickBot="1" x14ac:dyDescent="0.25">
      <c r="B12" s="13">
        <f>+B1</f>
        <v>45676</v>
      </c>
      <c r="C12" s="13"/>
      <c r="D12" s="13" t="s">
        <v>0</v>
      </c>
      <c r="E12" s="14"/>
      <c r="F12" s="13">
        <f>+B1</f>
        <v>45676</v>
      </c>
      <c r="G12" s="13"/>
      <c r="H12" s="13" t="s">
        <v>0</v>
      </c>
    </row>
    <row r="13" spans="1:8" x14ac:dyDescent="0.2">
      <c r="B13" s="15" t="str">
        <f>_PRA1</f>
        <v>CHATELLERAULT ASTT</v>
      </c>
      <c r="C13" s="16">
        <f>numpra1</f>
        <v>2</v>
      </c>
      <c r="D13" s="17"/>
      <c r="F13" s="15" t="str">
        <f>_PRB1</f>
        <v>CHAUVIGNY  TT</v>
      </c>
      <c r="G13" s="16">
        <f>numprb1</f>
        <v>1</v>
      </c>
      <c r="H13" s="17"/>
    </row>
    <row r="14" spans="1:8" x14ac:dyDescent="0.2">
      <c r="B14" s="18" t="str">
        <f>_PRA8</f>
        <v xml:space="preserve">LUSIGNAN ASS. </v>
      </c>
      <c r="C14" s="19">
        <f>numpra8</f>
        <v>2</v>
      </c>
      <c r="D14" s="20"/>
      <c r="F14" s="18" t="str">
        <f>_PRB8</f>
        <v xml:space="preserve">LUSIGNAN ASS. </v>
      </c>
      <c r="G14" s="19">
        <f>numprb8</f>
        <v>1</v>
      </c>
      <c r="H14" s="20"/>
    </row>
    <row r="15" spans="1:8" x14ac:dyDescent="0.2">
      <c r="B15" s="21" t="str">
        <f>_PRA2</f>
        <v>STADE POITEVIN</v>
      </c>
      <c r="C15" s="22">
        <f>numpra2</f>
        <v>4</v>
      </c>
      <c r="D15" s="23"/>
      <c r="F15" s="21" t="str">
        <f>_PRB2</f>
        <v>MONTAMISE TT</v>
      </c>
      <c r="G15" s="22">
        <f>numprb2</f>
        <v>3</v>
      </c>
      <c r="H15" s="23"/>
    </row>
    <row r="16" spans="1:8" x14ac:dyDescent="0.2">
      <c r="B16" s="18" t="str">
        <f>_PRA7</f>
        <v>STADE POITEVIN</v>
      </c>
      <c r="C16" s="19">
        <f>numpra7</f>
        <v>6</v>
      </c>
      <c r="D16" s="20"/>
      <c r="F16" s="18" t="str">
        <f>_PRB7</f>
        <v>ST-BENOIT TT</v>
      </c>
      <c r="G16" s="19">
        <f>numprb7</f>
        <v>4</v>
      </c>
      <c r="H16" s="20"/>
    </row>
    <row r="17" spans="2:8" x14ac:dyDescent="0.2">
      <c r="B17" s="21" t="str">
        <f>_PRA3</f>
        <v>CHAUVIGNY  TT</v>
      </c>
      <c r="C17" s="22">
        <f>numpra3</f>
        <v>2</v>
      </c>
      <c r="D17" s="23"/>
      <c r="F17" s="21" t="str">
        <f>_PRB3</f>
        <v>FUTURO  VALVERT TT</v>
      </c>
      <c r="G17" s="22">
        <f>numprb3</f>
        <v>7</v>
      </c>
      <c r="H17" s="23"/>
    </row>
    <row r="18" spans="2:8" x14ac:dyDescent="0.2">
      <c r="B18" s="18" t="str">
        <f>_PRA6</f>
        <v>US  VIVONNE</v>
      </c>
      <c r="C18" s="19">
        <f>numpra6</f>
        <v>2</v>
      </c>
      <c r="D18" s="20"/>
      <c r="F18" s="18" t="str">
        <f>_PRB6</f>
        <v>LOUDUN  PPCL</v>
      </c>
      <c r="G18" s="19">
        <f>numprb6</f>
        <v>1</v>
      </c>
      <c r="H18" s="20"/>
    </row>
    <row r="19" spans="2:8" x14ac:dyDescent="0.2">
      <c r="B19" s="24" t="str">
        <f>_PRA4</f>
        <v xml:space="preserve">DANGE / LES ORMES </v>
      </c>
      <c r="C19" s="25">
        <f>numpra4</f>
        <v>1</v>
      </c>
      <c r="D19" s="23"/>
      <c r="F19" s="24" t="str">
        <f>_PRB4</f>
        <v>STADE POITEVIN</v>
      </c>
      <c r="G19" s="25">
        <f>numprb4</f>
        <v>5</v>
      </c>
      <c r="H19" s="23"/>
    </row>
    <row r="20" spans="2:8" ht="12.75" thickBot="1" x14ac:dyDescent="0.25">
      <c r="B20" s="26" t="str">
        <f>_PRA5</f>
        <v>TERCE / ST-JULIEN  EP</v>
      </c>
      <c r="C20" s="27">
        <f>numpra5</f>
        <v>2</v>
      </c>
      <c r="D20" s="28"/>
      <c r="F20" s="26" t="str">
        <f>_PRB5</f>
        <v>TERCE / ST-JULIEN  EP</v>
      </c>
      <c r="G20" s="27">
        <f>numprb5</f>
        <v>3</v>
      </c>
      <c r="H20" s="28"/>
    </row>
    <row r="21" spans="2:8" ht="12.75" thickBot="1" x14ac:dyDescent="0.25">
      <c r="C21" s="29"/>
      <c r="G21" s="29"/>
      <c r="H21" s="4"/>
    </row>
    <row r="22" spans="2:8" ht="12.75" thickBot="1" x14ac:dyDescent="0.25">
      <c r="B22" s="13">
        <f>+B2</f>
        <v>45690</v>
      </c>
      <c r="C22" s="30"/>
      <c r="D22" s="13" t="s">
        <v>1</v>
      </c>
      <c r="E22" s="14"/>
      <c r="F22" s="13">
        <f>+B2</f>
        <v>45690</v>
      </c>
      <c r="G22" s="30"/>
      <c r="H22" s="13" t="s">
        <v>1</v>
      </c>
    </row>
    <row r="23" spans="2:8" x14ac:dyDescent="0.2">
      <c r="B23" s="15" t="str">
        <f>_PRA7</f>
        <v>STADE POITEVIN</v>
      </c>
      <c r="C23" s="16">
        <f>numpra7</f>
        <v>6</v>
      </c>
      <c r="D23" s="17"/>
      <c r="F23" s="15" t="str">
        <f>_PRB7</f>
        <v>ST-BENOIT TT</v>
      </c>
      <c r="G23" s="16">
        <f>numprb7</f>
        <v>4</v>
      </c>
      <c r="H23" s="17"/>
    </row>
    <row r="24" spans="2:8" x14ac:dyDescent="0.2">
      <c r="B24" s="24" t="str">
        <f>_PRA1</f>
        <v>CHATELLERAULT ASTT</v>
      </c>
      <c r="C24" s="25">
        <f>numpra1</f>
        <v>2</v>
      </c>
      <c r="D24" s="20"/>
      <c r="F24" s="18" t="str">
        <f>_PRB1</f>
        <v>CHAUVIGNY  TT</v>
      </c>
      <c r="G24" s="19">
        <f>numprb1</f>
        <v>1</v>
      </c>
      <c r="H24" s="20"/>
    </row>
    <row r="25" spans="2:8" x14ac:dyDescent="0.2">
      <c r="B25" s="21" t="str">
        <f>_PRA6</f>
        <v>US  VIVONNE</v>
      </c>
      <c r="C25" s="22">
        <f>numpra6</f>
        <v>2</v>
      </c>
      <c r="D25" s="31"/>
      <c r="F25" s="21" t="str">
        <f>_PRB6</f>
        <v>LOUDUN  PPCL</v>
      </c>
      <c r="G25" s="22">
        <f>numprb6</f>
        <v>1</v>
      </c>
      <c r="H25" s="23"/>
    </row>
    <row r="26" spans="2:8" x14ac:dyDescent="0.2">
      <c r="B26" s="18" t="str">
        <f>_PRA2</f>
        <v>STADE POITEVIN</v>
      </c>
      <c r="C26" s="19">
        <f>numpra2</f>
        <v>4</v>
      </c>
      <c r="D26" s="20"/>
      <c r="F26" s="18" t="str">
        <f>_PRB2</f>
        <v>MONTAMISE TT</v>
      </c>
      <c r="G26" s="19">
        <f>numprb2</f>
        <v>3</v>
      </c>
      <c r="H26" s="20"/>
    </row>
    <row r="27" spans="2:8" x14ac:dyDescent="0.2">
      <c r="B27" s="21" t="str">
        <f>_PRA5</f>
        <v>TERCE / ST-JULIEN  EP</v>
      </c>
      <c r="C27" s="22">
        <f>numpra5</f>
        <v>2</v>
      </c>
      <c r="D27" s="31"/>
      <c r="F27" s="21" t="str">
        <f>_PRB5</f>
        <v>TERCE / ST-JULIEN  EP</v>
      </c>
      <c r="G27" s="22">
        <f>numprb5</f>
        <v>3</v>
      </c>
      <c r="H27" s="23"/>
    </row>
    <row r="28" spans="2:8" x14ac:dyDescent="0.2">
      <c r="B28" s="18" t="str">
        <f>_PRA3</f>
        <v>CHAUVIGNY  TT</v>
      </c>
      <c r="C28" s="19">
        <f>numpra3</f>
        <v>2</v>
      </c>
      <c r="D28" s="20"/>
      <c r="F28" s="18" t="str">
        <f>_PRB3</f>
        <v>FUTURO  VALVERT TT</v>
      </c>
      <c r="G28" s="19">
        <f>numprb3</f>
        <v>7</v>
      </c>
      <c r="H28" s="20"/>
    </row>
    <row r="29" spans="2:8" x14ac:dyDescent="0.2">
      <c r="B29" s="21" t="str">
        <f>_PRA8</f>
        <v xml:space="preserve">LUSIGNAN ASS. </v>
      </c>
      <c r="C29" s="22">
        <f>numpra8</f>
        <v>2</v>
      </c>
      <c r="D29" s="31"/>
      <c r="F29" s="24" t="str">
        <f>_PRB8</f>
        <v xml:space="preserve">LUSIGNAN ASS. </v>
      </c>
      <c r="G29" s="25">
        <f>numprb8</f>
        <v>1</v>
      </c>
      <c r="H29" s="23"/>
    </row>
    <row r="30" spans="2:8" ht="12.75" thickBot="1" x14ac:dyDescent="0.25">
      <c r="B30" s="26" t="str">
        <f>_PRA4</f>
        <v xml:space="preserve">DANGE / LES ORMES </v>
      </c>
      <c r="C30" s="27">
        <f>numpra4</f>
        <v>1</v>
      </c>
      <c r="D30" s="28"/>
      <c r="F30" s="26" t="str">
        <f>_PRB4</f>
        <v>STADE POITEVIN</v>
      </c>
      <c r="G30" s="27">
        <f>numprb4</f>
        <v>5</v>
      </c>
      <c r="H30" s="28"/>
    </row>
    <row r="31" spans="2:8" ht="12.75" thickBot="1" x14ac:dyDescent="0.25">
      <c r="C31" s="29"/>
      <c r="G31" s="29"/>
      <c r="H31" s="4"/>
    </row>
    <row r="32" spans="2:8" ht="12.75" thickBot="1" x14ac:dyDescent="0.25">
      <c r="B32" s="13">
        <f>+B3</f>
        <v>45704</v>
      </c>
      <c r="C32" s="30"/>
      <c r="D32" s="13" t="s">
        <v>3</v>
      </c>
      <c r="E32" s="14"/>
      <c r="F32" s="13">
        <f>+B3</f>
        <v>45704</v>
      </c>
      <c r="G32" s="30"/>
      <c r="H32" s="13" t="s">
        <v>3</v>
      </c>
    </row>
    <row r="33" spans="2:8" x14ac:dyDescent="0.2">
      <c r="B33" s="15" t="str">
        <f>_PRA1</f>
        <v>CHATELLERAULT ASTT</v>
      </c>
      <c r="C33" s="16">
        <f>numpra1</f>
        <v>2</v>
      </c>
      <c r="D33" s="17"/>
      <c r="F33" s="15" t="str">
        <f>_PRB1</f>
        <v>CHAUVIGNY  TT</v>
      </c>
      <c r="G33" s="16">
        <f>numprb1</f>
        <v>1</v>
      </c>
      <c r="H33" s="17"/>
    </row>
    <row r="34" spans="2:8" x14ac:dyDescent="0.2">
      <c r="B34" s="18" t="str">
        <f>_PRA6</f>
        <v>US  VIVONNE</v>
      </c>
      <c r="C34" s="19">
        <f>numpra6</f>
        <v>2</v>
      </c>
      <c r="D34" s="20"/>
      <c r="F34" s="18" t="str">
        <f>_PRB6</f>
        <v>LOUDUN  PPCL</v>
      </c>
      <c r="G34" s="19">
        <f>numprb6</f>
        <v>1</v>
      </c>
      <c r="H34" s="20"/>
    </row>
    <row r="35" spans="2:8" x14ac:dyDescent="0.2">
      <c r="B35" s="21" t="str">
        <f>_PRA2</f>
        <v>STADE POITEVIN</v>
      </c>
      <c r="C35" s="22">
        <f>numpra2</f>
        <v>4</v>
      </c>
      <c r="D35" s="23"/>
      <c r="F35" s="21" t="str">
        <f>_PRB2</f>
        <v>MONTAMISE TT</v>
      </c>
      <c r="G35" s="22">
        <f>numprb2</f>
        <v>3</v>
      </c>
      <c r="H35" s="23"/>
    </row>
    <row r="36" spans="2:8" x14ac:dyDescent="0.2">
      <c r="B36" s="24" t="str">
        <f>_PRA5</f>
        <v>TERCE / ST-JULIEN  EP</v>
      </c>
      <c r="C36" s="25">
        <f>numpra5</f>
        <v>2</v>
      </c>
      <c r="D36" s="20"/>
      <c r="F36" s="18" t="str">
        <f>_PRB5</f>
        <v>TERCE / ST-JULIEN  EP</v>
      </c>
      <c r="G36" s="19">
        <f>numprb5</f>
        <v>3</v>
      </c>
      <c r="H36" s="20"/>
    </row>
    <row r="37" spans="2:8" x14ac:dyDescent="0.2">
      <c r="B37" s="21" t="str">
        <f>_PRA3</f>
        <v>CHAUVIGNY  TT</v>
      </c>
      <c r="C37" s="22">
        <f>numpra3</f>
        <v>2</v>
      </c>
      <c r="D37" s="23"/>
      <c r="F37" s="21" t="str">
        <f>_PRB3</f>
        <v>FUTURO  VALVERT TT</v>
      </c>
      <c r="G37" s="22">
        <f>numprb3</f>
        <v>7</v>
      </c>
      <c r="H37" s="23"/>
    </row>
    <row r="38" spans="2:8" x14ac:dyDescent="0.2">
      <c r="B38" s="24" t="str">
        <f>_PRA4</f>
        <v xml:space="preserve">DANGE / LES ORMES </v>
      </c>
      <c r="C38" s="25">
        <f>numpra4</f>
        <v>1</v>
      </c>
      <c r="D38" s="20"/>
      <c r="F38" s="18" t="str">
        <f>_PRB4</f>
        <v>STADE POITEVIN</v>
      </c>
      <c r="G38" s="19">
        <f>numprb4</f>
        <v>5</v>
      </c>
      <c r="H38" s="20"/>
    </row>
    <row r="39" spans="2:8" x14ac:dyDescent="0.2">
      <c r="B39" s="21" t="str">
        <f>_PRA8</f>
        <v xml:space="preserve">LUSIGNAN ASS. </v>
      </c>
      <c r="C39" s="22">
        <f>numpra8</f>
        <v>2</v>
      </c>
      <c r="D39" s="23"/>
      <c r="F39" s="24" t="str">
        <f>_PRB8</f>
        <v xml:space="preserve">LUSIGNAN ASS. </v>
      </c>
      <c r="G39" s="25">
        <f>numprb8</f>
        <v>1</v>
      </c>
      <c r="H39" s="23"/>
    </row>
    <row r="40" spans="2:8" ht="12.75" thickBot="1" x14ac:dyDescent="0.25">
      <c r="B40" s="26" t="str">
        <f>_PRA7</f>
        <v>STADE POITEVIN</v>
      </c>
      <c r="C40" s="27">
        <f>numpra7</f>
        <v>6</v>
      </c>
      <c r="D40" s="28"/>
      <c r="F40" s="26" t="str">
        <f>_PRB7</f>
        <v>ST-BENOIT TT</v>
      </c>
      <c r="G40" s="27">
        <f>numprb7</f>
        <v>4</v>
      </c>
      <c r="H40" s="28"/>
    </row>
    <row r="41" spans="2:8" ht="12.75" thickBot="1" x14ac:dyDescent="0.25">
      <c r="C41" s="29"/>
      <c r="G41" s="29"/>
      <c r="H41" s="4"/>
    </row>
    <row r="42" spans="2:8" ht="12.75" thickBot="1" x14ac:dyDescent="0.25">
      <c r="B42" s="13">
        <f>+B4</f>
        <v>45746</v>
      </c>
      <c r="C42" s="30"/>
      <c r="D42" s="13" t="s">
        <v>4</v>
      </c>
      <c r="E42" s="14"/>
      <c r="F42" s="13">
        <f>+B4</f>
        <v>45746</v>
      </c>
      <c r="G42" s="30"/>
      <c r="H42" s="13" t="s">
        <v>4</v>
      </c>
    </row>
    <row r="43" spans="2:8" x14ac:dyDescent="0.2">
      <c r="B43" s="15" t="str">
        <f>_PRA5</f>
        <v>TERCE / ST-JULIEN  EP</v>
      </c>
      <c r="C43" s="16">
        <f>numpra5</f>
        <v>2</v>
      </c>
      <c r="D43" s="17"/>
      <c r="F43" s="15" t="str">
        <f>_PRB5</f>
        <v>TERCE / ST-JULIEN  EP</v>
      </c>
      <c r="G43" s="16">
        <f>numprb5</f>
        <v>3</v>
      </c>
      <c r="H43" s="17"/>
    </row>
    <row r="44" spans="2:8" x14ac:dyDescent="0.2">
      <c r="B44" s="18" t="str">
        <f>_PRA1</f>
        <v>CHATELLERAULT ASTT</v>
      </c>
      <c r="C44" s="19">
        <f>numpra1</f>
        <v>2</v>
      </c>
      <c r="D44" s="20"/>
      <c r="F44" s="18" t="str">
        <f>_PRB1</f>
        <v>CHAUVIGNY  TT</v>
      </c>
      <c r="G44" s="19">
        <f>numprb1</f>
        <v>1</v>
      </c>
      <c r="H44" s="20"/>
    </row>
    <row r="45" spans="2:8" x14ac:dyDescent="0.2">
      <c r="B45" s="24" t="str">
        <f>_PRA4</f>
        <v xml:space="preserve">DANGE / LES ORMES </v>
      </c>
      <c r="C45" s="25">
        <f>numpra4</f>
        <v>1</v>
      </c>
      <c r="D45" s="23"/>
      <c r="F45" s="21" t="str">
        <f>_PRB4</f>
        <v>STADE POITEVIN</v>
      </c>
      <c r="G45" s="22">
        <f>numprb4</f>
        <v>5</v>
      </c>
      <c r="H45" s="23"/>
    </row>
    <row r="46" spans="2:8" x14ac:dyDescent="0.2">
      <c r="B46" s="24" t="str">
        <f>_PRA2</f>
        <v>STADE POITEVIN</v>
      </c>
      <c r="C46" s="25">
        <f>numpra2</f>
        <v>4</v>
      </c>
      <c r="D46" s="20"/>
      <c r="F46" s="18" t="str">
        <f>_PRB2</f>
        <v>MONTAMISE TT</v>
      </c>
      <c r="G46" s="19">
        <f>numprb2</f>
        <v>3</v>
      </c>
      <c r="H46" s="20"/>
    </row>
    <row r="47" spans="2:8" x14ac:dyDescent="0.2">
      <c r="B47" s="21" t="str">
        <f>_PRA3</f>
        <v>CHAUVIGNY  TT</v>
      </c>
      <c r="C47" s="22">
        <f>numpra3</f>
        <v>2</v>
      </c>
      <c r="D47" s="23"/>
      <c r="F47" s="21" t="str">
        <f>_PRB3</f>
        <v>FUTURO  VALVERT TT</v>
      </c>
      <c r="G47" s="22">
        <f>numprb3</f>
        <v>7</v>
      </c>
      <c r="H47" s="23"/>
    </row>
    <row r="48" spans="2:8" x14ac:dyDescent="0.2">
      <c r="B48" s="18" t="str">
        <f>_PRA8</f>
        <v xml:space="preserve">LUSIGNAN ASS. </v>
      </c>
      <c r="C48" s="19">
        <f>numpra8</f>
        <v>2</v>
      </c>
      <c r="D48" s="20"/>
      <c r="F48" s="18" t="str">
        <f>_PRB8</f>
        <v xml:space="preserve">LUSIGNAN ASS. </v>
      </c>
      <c r="G48" s="19">
        <f>numprb8</f>
        <v>1</v>
      </c>
      <c r="H48" s="20"/>
    </row>
    <row r="49" spans="2:8" x14ac:dyDescent="0.2">
      <c r="B49" s="24" t="str">
        <f>_PRA6</f>
        <v>US  VIVONNE</v>
      </c>
      <c r="C49" s="25">
        <f>numpra6</f>
        <v>2</v>
      </c>
      <c r="D49" s="23"/>
      <c r="F49" s="24" t="str">
        <f>_PRB6</f>
        <v>LOUDUN  PPCL</v>
      </c>
      <c r="G49" s="25">
        <f>numprb6</f>
        <v>1</v>
      </c>
      <c r="H49" s="23"/>
    </row>
    <row r="50" spans="2:8" ht="12.75" thickBot="1" x14ac:dyDescent="0.25">
      <c r="B50" s="26" t="str">
        <f>_PRA7</f>
        <v>STADE POITEVIN</v>
      </c>
      <c r="C50" s="27">
        <f>numpra7</f>
        <v>6</v>
      </c>
      <c r="D50" s="28"/>
      <c r="F50" s="26" t="str">
        <f>_PRB7</f>
        <v>ST-BENOIT TT</v>
      </c>
      <c r="G50" s="27">
        <f>numprb7</f>
        <v>4</v>
      </c>
      <c r="H50" s="28"/>
    </row>
    <row r="51" spans="2:8" ht="12.75" thickBot="1" x14ac:dyDescent="0.25">
      <c r="C51" s="29"/>
      <c r="G51" s="29"/>
      <c r="H51" s="4"/>
    </row>
    <row r="52" spans="2:8" ht="12.75" thickBot="1" x14ac:dyDescent="0.25">
      <c r="B52" s="13">
        <f>+B5</f>
        <v>45753</v>
      </c>
      <c r="C52" s="30"/>
      <c r="D52" s="13" t="s">
        <v>5</v>
      </c>
      <c r="E52" s="14"/>
      <c r="F52" s="13">
        <f>+B5</f>
        <v>45753</v>
      </c>
      <c r="G52" s="30"/>
      <c r="H52" s="13" t="s">
        <v>5</v>
      </c>
    </row>
    <row r="53" spans="2:8" x14ac:dyDescent="0.2">
      <c r="B53" s="15" t="str">
        <f>_PRA1</f>
        <v>CHATELLERAULT ASTT</v>
      </c>
      <c r="C53" s="16">
        <f>numpra1</f>
        <v>2</v>
      </c>
      <c r="D53" s="17"/>
      <c r="F53" s="15" t="str">
        <f>_PRB1</f>
        <v>CHAUVIGNY  TT</v>
      </c>
      <c r="G53" s="16">
        <f>numprb1</f>
        <v>1</v>
      </c>
      <c r="H53" s="17"/>
    </row>
    <row r="54" spans="2:8" x14ac:dyDescent="0.2">
      <c r="B54" s="24" t="str">
        <f>_PRA4</f>
        <v xml:space="preserve">DANGE / LES ORMES </v>
      </c>
      <c r="C54" s="25">
        <f>numpra4</f>
        <v>1</v>
      </c>
      <c r="D54" s="20"/>
      <c r="F54" s="18" t="str">
        <f>_PRB4</f>
        <v>STADE POITEVIN</v>
      </c>
      <c r="G54" s="19">
        <f>numprb4</f>
        <v>5</v>
      </c>
      <c r="H54" s="20"/>
    </row>
    <row r="55" spans="2:8" x14ac:dyDescent="0.2">
      <c r="B55" s="21" t="str">
        <f>_PRA2</f>
        <v>STADE POITEVIN</v>
      </c>
      <c r="C55" s="22">
        <f>numpra2</f>
        <v>4</v>
      </c>
      <c r="D55" s="23"/>
      <c r="F55" s="21" t="str">
        <f>_PRB2</f>
        <v>MONTAMISE TT</v>
      </c>
      <c r="G55" s="22">
        <f>numprb2</f>
        <v>3</v>
      </c>
      <c r="H55" s="23"/>
    </row>
    <row r="56" spans="2:8" x14ac:dyDescent="0.2">
      <c r="B56" s="18" t="str">
        <f>_PRA3</f>
        <v>CHAUVIGNY  TT</v>
      </c>
      <c r="C56" s="19">
        <f>numpra3</f>
        <v>2</v>
      </c>
      <c r="D56" s="20"/>
      <c r="F56" s="18" t="str">
        <f>_PRB3</f>
        <v>FUTURO  VALVERT TT</v>
      </c>
      <c r="G56" s="19">
        <f>numprb3</f>
        <v>7</v>
      </c>
      <c r="H56" s="20"/>
    </row>
    <row r="57" spans="2:8" x14ac:dyDescent="0.2">
      <c r="B57" s="24" t="str">
        <f>_PRA7</f>
        <v>STADE POITEVIN</v>
      </c>
      <c r="C57" s="25">
        <f>numpra7</f>
        <v>6</v>
      </c>
      <c r="D57" s="23"/>
      <c r="F57" s="21" t="str">
        <f>_PRB7</f>
        <v>ST-BENOIT TT</v>
      </c>
      <c r="G57" s="22">
        <f>numprb7</f>
        <v>4</v>
      </c>
      <c r="H57" s="23"/>
    </row>
    <row r="58" spans="2:8" x14ac:dyDescent="0.2">
      <c r="B58" s="24" t="str">
        <f>_PRA5</f>
        <v>TERCE / ST-JULIEN  EP</v>
      </c>
      <c r="C58" s="25">
        <f>numpra5</f>
        <v>2</v>
      </c>
      <c r="D58" s="20"/>
      <c r="F58" s="18" t="str">
        <f>_PRB5</f>
        <v>TERCE / ST-JULIEN  EP</v>
      </c>
      <c r="G58" s="19">
        <f>numprb5</f>
        <v>3</v>
      </c>
      <c r="H58" s="20"/>
    </row>
    <row r="59" spans="2:8" x14ac:dyDescent="0.2">
      <c r="B59" s="21" t="str">
        <f>_PRA8</f>
        <v xml:space="preserve">LUSIGNAN ASS. </v>
      </c>
      <c r="C59" s="22">
        <f>numpra8</f>
        <v>2</v>
      </c>
      <c r="D59" s="23"/>
      <c r="F59" s="24" t="str">
        <f>_PRB8</f>
        <v xml:space="preserve">LUSIGNAN ASS. </v>
      </c>
      <c r="G59" s="25">
        <f>numprb8</f>
        <v>1</v>
      </c>
      <c r="H59" s="23"/>
    </row>
    <row r="60" spans="2:8" ht="12.75" thickBot="1" x14ac:dyDescent="0.25">
      <c r="B60" s="26" t="str">
        <f>_PRA6</f>
        <v>US  VIVONNE</v>
      </c>
      <c r="C60" s="27">
        <f>numpra6</f>
        <v>2</v>
      </c>
      <c r="D60" s="28"/>
      <c r="F60" s="26" t="str">
        <f>_PRB6</f>
        <v>LOUDUN  PPCL</v>
      </c>
      <c r="G60" s="27">
        <f>numprb6</f>
        <v>1</v>
      </c>
      <c r="H60" s="28"/>
    </row>
    <row r="61" spans="2:8" ht="12.75" thickBot="1" x14ac:dyDescent="0.25">
      <c r="C61" s="29"/>
      <c r="G61" s="29"/>
      <c r="H61" s="4"/>
    </row>
    <row r="62" spans="2:8" ht="12.75" thickBot="1" x14ac:dyDescent="0.25">
      <c r="B62" s="13">
        <f>+B6</f>
        <v>45760</v>
      </c>
      <c r="C62" s="30"/>
      <c r="D62" s="13" t="s">
        <v>6</v>
      </c>
      <c r="E62" s="11"/>
      <c r="F62" s="13">
        <f>+B6</f>
        <v>45760</v>
      </c>
      <c r="G62" s="30"/>
      <c r="H62" s="13" t="s">
        <v>6</v>
      </c>
    </row>
    <row r="63" spans="2:8" x14ac:dyDescent="0.2">
      <c r="B63" s="15" t="str">
        <f>_PRA3</f>
        <v>CHAUVIGNY  TT</v>
      </c>
      <c r="C63" s="16">
        <f>numpra3</f>
        <v>2</v>
      </c>
      <c r="D63" s="17"/>
      <c r="F63" s="15" t="str">
        <f>_PRB3</f>
        <v>FUTURO  VALVERT TT</v>
      </c>
      <c r="G63" s="16">
        <f>numprb3</f>
        <v>7</v>
      </c>
      <c r="H63" s="17"/>
    </row>
    <row r="64" spans="2:8" x14ac:dyDescent="0.2">
      <c r="B64" s="18" t="str">
        <f>_PRA1</f>
        <v>CHATELLERAULT ASTT</v>
      </c>
      <c r="C64" s="19">
        <f>numpra1</f>
        <v>2</v>
      </c>
      <c r="D64" s="20"/>
      <c r="F64" s="18" t="str">
        <f>_PRB1</f>
        <v>CHAUVIGNY  TT</v>
      </c>
      <c r="G64" s="19">
        <f>numprb1</f>
        <v>1</v>
      </c>
      <c r="H64" s="20"/>
    </row>
    <row r="65" spans="2:8" x14ac:dyDescent="0.2">
      <c r="B65" s="24" t="str">
        <f>_PRA2</f>
        <v>STADE POITEVIN</v>
      </c>
      <c r="C65" s="25">
        <f>numpra2</f>
        <v>4</v>
      </c>
      <c r="D65" s="23"/>
      <c r="F65" s="21" t="str">
        <f>_PRB2</f>
        <v>MONTAMISE TT</v>
      </c>
      <c r="G65" s="22">
        <f>numprb2</f>
        <v>3</v>
      </c>
      <c r="H65" s="23"/>
    </row>
    <row r="66" spans="2:8" x14ac:dyDescent="0.2">
      <c r="B66" s="18" t="str">
        <f>_PRA8</f>
        <v xml:space="preserve">LUSIGNAN ASS. </v>
      </c>
      <c r="C66" s="19">
        <f>numpra8</f>
        <v>2</v>
      </c>
      <c r="D66" s="20"/>
      <c r="F66" s="18" t="str">
        <f>_PRB8</f>
        <v xml:space="preserve">LUSIGNAN ASS. </v>
      </c>
      <c r="G66" s="19">
        <f>numprb8</f>
        <v>1</v>
      </c>
      <c r="H66" s="20"/>
    </row>
    <row r="67" spans="2:8" x14ac:dyDescent="0.2">
      <c r="B67" s="24" t="str">
        <f>_PRA4</f>
        <v xml:space="preserve">DANGE / LES ORMES </v>
      </c>
      <c r="C67" s="25">
        <f>numpra4</f>
        <v>1</v>
      </c>
      <c r="D67" s="23"/>
      <c r="F67" s="21" t="str">
        <f>_PRB4</f>
        <v>STADE POITEVIN</v>
      </c>
      <c r="G67" s="22">
        <f>numprb4</f>
        <v>5</v>
      </c>
      <c r="H67" s="23"/>
    </row>
    <row r="68" spans="2:8" x14ac:dyDescent="0.2">
      <c r="B68" s="24" t="str">
        <f>_PRA7</f>
        <v>STADE POITEVIN</v>
      </c>
      <c r="C68" s="25">
        <f>numpra7</f>
        <v>6</v>
      </c>
      <c r="D68" s="20"/>
      <c r="F68" s="18" t="str">
        <f>_PRB7</f>
        <v>ST-BENOIT TT</v>
      </c>
      <c r="G68" s="19">
        <f>numprb7</f>
        <v>4</v>
      </c>
      <c r="H68" s="20"/>
    </row>
    <row r="69" spans="2:8" x14ac:dyDescent="0.2">
      <c r="B69" s="21" t="str">
        <f>_PRA5</f>
        <v>TERCE / ST-JULIEN  EP</v>
      </c>
      <c r="C69" s="22">
        <f>numpra5</f>
        <v>2</v>
      </c>
      <c r="D69" s="23"/>
      <c r="F69" s="24" t="str">
        <f>_PRB5</f>
        <v>TERCE / ST-JULIEN  EP</v>
      </c>
      <c r="G69" s="25">
        <f>numprb5</f>
        <v>3</v>
      </c>
      <c r="H69" s="23"/>
    </row>
    <row r="70" spans="2:8" ht="12.75" thickBot="1" x14ac:dyDescent="0.25">
      <c r="B70" s="26" t="str">
        <f>_PRA6</f>
        <v>US  VIVONNE</v>
      </c>
      <c r="C70" s="27">
        <f>numpra6</f>
        <v>2</v>
      </c>
      <c r="D70" s="28"/>
      <c r="F70" s="26" t="str">
        <f>_PRB6</f>
        <v>LOUDUN  PPCL</v>
      </c>
      <c r="G70" s="27">
        <f>numprb6</f>
        <v>1</v>
      </c>
      <c r="H70" s="28"/>
    </row>
    <row r="71" spans="2:8" ht="12.75" thickBot="1" x14ac:dyDescent="0.25">
      <c r="C71" s="29"/>
      <c r="G71" s="29"/>
      <c r="H71" s="4"/>
    </row>
    <row r="72" spans="2:8" ht="12.75" thickBot="1" x14ac:dyDescent="0.25">
      <c r="B72" s="13">
        <f>+B7</f>
        <v>45795</v>
      </c>
      <c r="C72" s="30"/>
      <c r="D72" s="13" t="s">
        <v>7</v>
      </c>
      <c r="E72" s="14"/>
      <c r="F72" s="13">
        <f>+B7</f>
        <v>45795</v>
      </c>
      <c r="G72" s="30"/>
      <c r="H72" s="13" t="s">
        <v>7</v>
      </c>
    </row>
    <row r="73" spans="2:8" x14ac:dyDescent="0.2">
      <c r="B73" s="15" t="str">
        <f>_PRA1</f>
        <v>CHATELLERAULT ASTT</v>
      </c>
      <c r="C73" s="16">
        <f>numpra1</f>
        <v>2</v>
      </c>
      <c r="D73" s="17"/>
      <c r="F73" s="15" t="str">
        <f>_PRB1</f>
        <v>CHAUVIGNY  TT</v>
      </c>
      <c r="G73" s="16">
        <f>numprb1</f>
        <v>1</v>
      </c>
      <c r="H73" s="17"/>
    </row>
    <row r="74" spans="2:8" x14ac:dyDescent="0.2">
      <c r="B74" s="24" t="str">
        <f>_PRA2</f>
        <v>STADE POITEVIN</v>
      </c>
      <c r="C74" s="25">
        <f>numpra2</f>
        <v>4</v>
      </c>
      <c r="D74" s="20"/>
      <c r="F74" s="18" t="str">
        <f>_PRB2</f>
        <v>MONTAMISE TT</v>
      </c>
      <c r="G74" s="19">
        <f>numprb2</f>
        <v>3</v>
      </c>
      <c r="H74" s="20"/>
    </row>
    <row r="75" spans="2:8" x14ac:dyDescent="0.2">
      <c r="B75" s="21" t="str">
        <f>_PRA7</f>
        <v>STADE POITEVIN</v>
      </c>
      <c r="C75" s="22">
        <f>numpra7</f>
        <v>6</v>
      </c>
      <c r="D75" s="23"/>
      <c r="F75" s="21" t="str">
        <f>_PRB7</f>
        <v>ST-BENOIT TT</v>
      </c>
      <c r="G75" s="22">
        <f>numprb7</f>
        <v>4</v>
      </c>
      <c r="H75" s="23"/>
    </row>
    <row r="76" spans="2:8" x14ac:dyDescent="0.2">
      <c r="B76" s="24" t="str">
        <f>_PRA3</f>
        <v>CHAUVIGNY  TT</v>
      </c>
      <c r="C76" s="25">
        <f>numpra3</f>
        <v>2</v>
      </c>
      <c r="D76" s="20"/>
      <c r="F76" s="18" t="str">
        <f>_PRB3</f>
        <v>FUTURO  VALVERT TT</v>
      </c>
      <c r="G76" s="19">
        <f>numprb3</f>
        <v>7</v>
      </c>
      <c r="H76" s="20"/>
    </row>
    <row r="77" spans="2:8" x14ac:dyDescent="0.2">
      <c r="B77" s="21" t="str">
        <f>_PRA6</f>
        <v>US  VIVONNE</v>
      </c>
      <c r="C77" s="22">
        <f>numpra6</f>
        <v>2</v>
      </c>
      <c r="D77" s="23"/>
      <c r="F77" s="21" t="str">
        <f>_PRB6</f>
        <v>LOUDUN  PPCL</v>
      </c>
      <c r="G77" s="22">
        <f>numprb6</f>
        <v>1</v>
      </c>
      <c r="H77" s="23"/>
    </row>
    <row r="78" spans="2:8" x14ac:dyDescent="0.2">
      <c r="B78" s="18" t="str">
        <f>_PRA4</f>
        <v xml:space="preserve">DANGE / LES ORMES </v>
      </c>
      <c r="C78" s="19">
        <f>numpra4</f>
        <v>1</v>
      </c>
      <c r="D78" s="20"/>
      <c r="F78" s="18" t="str">
        <f>_PRB4</f>
        <v>STADE POITEVIN</v>
      </c>
      <c r="G78" s="19">
        <f>numprb4</f>
        <v>5</v>
      </c>
      <c r="H78" s="20"/>
    </row>
    <row r="79" spans="2:8" x14ac:dyDescent="0.2">
      <c r="B79" s="24" t="str">
        <f>_PRA8</f>
        <v xml:space="preserve">LUSIGNAN ASS. </v>
      </c>
      <c r="C79" s="25">
        <f>numpra8</f>
        <v>2</v>
      </c>
      <c r="D79" s="23"/>
      <c r="F79" s="24" t="str">
        <f>_PRB8</f>
        <v xml:space="preserve">LUSIGNAN ASS. </v>
      </c>
      <c r="G79" s="25">
        <f>numprb8</f>
        <v>1</v>
      </c>
      <c r="H79" s="23"/>
    </row>
    <row r="80" spans="2:8" ht="12.75" thickBot="1" x14ac:dyDescent="0.25">
      <c r="B80" s="26" t="str">
        <f>_PRA5</f>
        <v>TERCE / ST-JULIEN  EP</v>
      </c>
      <c r="C80" s="27">
        <f>numpra5</f>
        <v>2</v>
      </c>
      <c r="D80" s="28"/>
      <c r="F80" s="26" t="str">
        <f>_PRB5</f>
        <v>TERCE / ST-JULIEN  EP</v>
      </c>
      <c r="G80" s="27">
        <f>numprb5</f>
        <v>3</v>
      </c>
      <c r="H80" s="28"/>
    </row>
    <row r="81" spans="2:8" x14ac:dyDescent="0.2">
      <c r="H81" s="4"/>
    </row>
    <row r="82" spans="2:8" x14ac:dyDescent="0.2">
      <c r="B82" s="32" t="str">
        <f>+_PRA1</f>
        <v>CHATELLERAULT ASTT</v>
      </c>
      <c r="C82" s="33">
        <f>+numpra1</f>
        <v>2</v>
      </c>
      <c r="D82" s="34"/>
      <c r="E82" s="29"/>
      <c r="F82" s="35" t="str">
        <f>_PRB1</f>
        <v>CHAUVIGNY  TT</v>
      </c>
      <c r="G82" s="36">
        <f>numprb1</f>
        <v>1</v>
      </c>
      <c r="H82" s="34"/>
    </row>
    <row r="83" spans="2:8" x14ac:dyDescent="0.2">
      <c r="B83" s="3" t="str">
        <f>VLOOKUP(B82,Capitaine,(C82*2)+1,FALSE)</f>
        <v>M - GRIMAUD</v>
      </c>
      <c r="C83" s="29"/>
      <c r="D83" s="37" t="str">
        <f>VLOOKUP(B82,Capitaine,C82*2+2,FALSE)</f>
        <v>06 51 77 06 65</v>
      </c>
      <c r="E83" s="29"/>
      <c r="F83" s="3" t="str">
        <f>VLOOKUP(F82,Capitaine,(G82*2)+1,FALSE)</f>
        <v>GUEDON - PH</v>
      </c>
      <c r="G83" s="29"/>
      <c r="H83" s="37" t="str">
        <f>VLOOKUP(F82,Capitaine,G82*2+2,FALSE)</f>
        <v>06 65 12 89 17</v>
      </c>
    </row>
    <row r="84" spans="2:8" x14ac:dyDescent="0.2">
      <c r="B84" s="32" t="str">
        <f>_PRA2</f>
        <v>STADE POITEVIN</v>
      </c>
      <c r="C84" s="33">
        <f>numpra2</f>
        <v>4</v>
      </c>
      <c r="D84" s="34"/>
      <c r="E84" s="29"/>
      <c r="F84" s="35" t="str">
        <f>_PRB2</f>
        <v>MONTAMISE TT</v>
      </c>
      <c r="G84" s="36">
        <f>numprb2</f>
        <v>3</v>
      </c>
      <c r="H84" s="34"/>
    </row>
    <row r="85" spans="2:8" x14ac:dyDescent="0.2">
      <c r="B85" s="3" t="str">
        <f>VLOOKUP(B84,Capitaine,(C84*2)+1,FALSE)</f>
        <v>TH - GAUTHIER</v>
      </c>
      <c r="C85" s="29"/>
      <c r="D85" s="37" t="str">
        <f>VLOOKUP(B84,Capitaine,C84*2+2,FALSE)</f>
        <v>06 27 25 31 19</v>
      </c>
      <c r="E85" s="29"/>
      <c r="F85" s="3" t="str">
        <f>VLOOKUP(F84,Capitaine,(G84*2)+1,FALSE)</f>
        <v>L - DELAGE</v>
      </c>
      <c r="G85" s="29"/>
      <c r="H85" s="37" t="str">
        <f>VLOOKUP(F84,Capitaine,G84*2+2,FALSE)</f>
        <v>06 63 29 14 84</v>
      </c>
    </row>
    <row r="86" spans="2:8" x14ac:dyDescent="0.2">
      <c r="B86" s="32" t="str">
        <f>_PRA3</f>
        <v>CHAUVIGNY  TT</v>
      </c>
      <c r="C86" s="33">
        <f>numpra3</f>
        <v>2</v>
      </c>
      <c r="D86" s="34"/>
      <c r="E86" s="29"/>
      <c r="F86" s="35" t="str">
        <f>_PRB3</f>
        <v>FUTURO  VALVERT TT</v>
      </c>
      <c r="G86" s="36">
        <f>numprb3</f>
        <v>7</v>
      </c>
      <c r="H86" s="34"/>
    </row>
    <row r="87" spans="2:8" s="38" customFormat="1" ht="12.75" x14ac:dyDescent="0.2">
      <c r="B87" s="38" t="str">
        <f>VLOOKUP(B86,Capitaine,(C86*2)+1,FALSE)</f>
        <v>CH - MORINEAU</v>
      </c>
      <c r="C87" s="39"/>
      <c r="D87" s="40" t="str">
        <f>VLOOKUP(B86,Capitaine,C86*2+2,FALSE)</f>
        <v>06 23 17 64 32</v>
      </c>
      <c r="E87" s="39"/>
      <c r="F87" s="41" t="s">
        <v>11</v>
      </c>
      <c r="G87" s="39"/>
      <c r="H87" s="42" t="s">
        <v>12</v>
      </c>
    </row>
    <row r="88" spans="2:8" x14ac:dyDescent="0.2">
      <c r="B88" s="32" t="str">
        <f>_PRA4</f>
        <v xml:space="preserve">DANGE / LES ORMES </v>
      </c>
      <c r="C88" s="33">
        <f>numpra4</f>
        <v>1</v>
      </c>
      <c r="D88" s="34"/>
      <c r="E88" s="29"/>
      <c r="F88" s="35" t="str">
        <f>_PRB4</f>
        <v>STADE POITEVIN</v>
      </c>
      <c r="G88" s="36">
        <f>numprb4</f>
        <v>5</v>
      </c>
      <c r="H88" s="34"/>
    </row>
    <row r="89" spans="2:8" x14ac:dyDescent="0.2">
      <c r="B89" s="3" t="str">
        <f>VLOOKUP(B88,Capitaine,(C88*2)+1,FALSE)</f>
        <v>PICHON - D</v>
      </c>
      <c r="C89" s="29"/>
      <c r="D89" s="37" t="str">
        <f>VLOOKUP(B88,Capitaine,C88*2+2,FALSE)</f>
        <v>07 86 89 73 85</v>
      </c>
      <c r="E89" s="29"/>
      <c r="F89" s="3" t="str">
        <f>VLOOKUP(F88,Capitaine,(G88*2)+1,FALSE)</f>
        <v>TH - GAUTHIER</v>
      </c>
      <c r="G89" s="29"/>
      <c r="H89" s="37" t="str">
        <f>VLOOKUP(F88,Capitaine,G88*2+2,FALSE)</f>
        <v>06 27 25 31 19</v>
      </c>
    </row>
    <row r="90" spans="2:8" x14ac:dyDescent="0.2">
      <c r="B90" s="35" t="str">
        <f>_PRA5</f>
        <v>TERCE / ST-JULIEN  EP</v>
      </c>
      <c r="C90" s="36">
        <f>numpra5</f>
        <v>2</v>
      </c>
      <c r="D90" s="34"/>
      <c r="E90" s="29"/>
      <c r="F90" s="35" t="str">
        <f>_PRB5</f>
        <v>TERCE / ST-JULIEN  EP</v>
      </c>
      <c r="G90" s="36">
        <f>numprb5</f>
        <v>3</v>
      </c>
      <c r="H90" s="34"/>
    </row>
    <row r="91" spans="2:8" x14ac:dyDescent="0.2">
      <c r="B91" s="3" t="str">
        <f>VLOOKUP(B90,Capitaine,(C90*2)+1,FALSE)</f>
        <v>Y - MICHAUD</v>
      </c>
      <c r="C91" s="29"/>
      <c r="D91" s="37" t="str">
        <f>VLOOKUP(B90,Capitaine,C90*2+2,FALSE)</f>
        <v>06 43 20 23 61</v>
      </c>
      <c r="E91" s="29"/>
      <c r="F91" s="3" t="str">
        <f>VLOOKUP(F90,Capitaine,(G90*2)+1,FALSE)</f>
        <v>Y - MICHAUD</v>
      </c>
      <c r="G91" s="29"/>
      <c r="H91" s="37" t="str">
        <f>VLOOKUP(F90,Capitaine,G90*2+2,FALSE)</f>
        <v>06 43 20 23 61</v>
      </c>
    </row>
    <row r="92" spans="2:8" x14ac:dyDescent="0.2">
      <c r="B92" s="32" t="str">
        <f>_PRA6</f>
        <v>US  VIVONNE</v>
      </c>
      <c r="C92" s="33">
        <f>numpra6</f>
        <v>2</v>
      </c>
      <c r="D92" s="34"/>
      <c r="E92" s="29"/>
      <c r="F92" s="35" t="str">
        <f>_PRB6</f>
        <v>LOUDUN  PPCL</v>
      </c>
      <c r="G92" s="36">
        <f>numprb6</f>
        <v>1</v>
      </c>
      <c r="H92" s="34"/>
    </row>
    <row r="93" spans="2:8" x14ac:dyDescent="0.2">
      <c r="B93" s="3" t="str">
        <f>VLOOKUP(B92,Capitaine,(C92*2)+1,FALSE)</f>
        <v>F - MOREAU</v>
      </c>
      <c r="C93" s="29"/>
      <c r="D93" s="37" t="str">
        <f>VLOOKUP(B92,Capitaine,C92*2+2,FALSE)</f>
        <v>06 85 23 70 89</v>
      </c>
      <c r="E93" s="29"/>
      <c r="F93" s="3" t="str">
        <f>VLOOKUP(F92,Capitaine,(G92*2)+1,FALSE)</f>
        <v>R - PELTIER</v>
      </c>
      <c r="G93" s="29"/>
      <c r="H93" s="37" t="str">
        <f>VLOOKUP(F92,Capitaine,G92*2+2,FALSE)</f>
        <v>06 11 49 79 42</v>
      </c>
    </row>
    <row r="94" spans="2:8" x14ac:dyDescent="0.2">
      <c r="B94" s="32" t="str">
        <f>_PRA7</f>
        <v>STADE POITEVIN</v>
      </c>
      <c r="C94" s="33">
        <f>numpra7</f>
        <v>6</v>
      </c>
      <c r="D94" s="34"/>
      <c r="E94" s="29"/>
      <c r="F94" s="35" t="str">
        <f t="array" ref="F94">_PRB7</f>
        <v>ST-BENOIT TT</v>
      </c>
      <c r="G94" s="36">
        <f>numprb7</f>
        <v>4</v>
      </c>
      <c r="H94" s="34"/>
    </row>
    <row r="95" spans="2:8" ht="12.75" x14ac:dyDescent="0.2">
      <c r="B95" s="3" t="str">
        <f>VLOOKUP(B94,Capitaine,(C94*2)+1,FALSE)</f>
        <v>TH - GAUTHIER</v>
      </c>
      <c r="C95" s="29"/>
      <c r="D95" s="37" t="str">
        <f>VLOOKUP(B94,Capitaine,C94*2+2,FALSE)</f>
        <v>06 27 25 31 19</v>
      </c>
      <c r="E95" s="29"/>
      <c r="F95" s="3" t="str">
        <f>VLOOKUP(F94,Capitaine,(G94*2)+1,FALSE)</f>
        <v>L - ROLAND</v>
      </c>
      <c r="G95" s="43"/>
      <c r="H95" s="37" t="str">
        <f>VLOOKUP(F94,Capitaine,G94*2+2,FALSE)</f>
        <v>07 85 55 52 31</v>
      </c>
    </row>
    <row r="96" spans="2:8" x14ac:dyDescent="0.2">
      <c r="B96" s="32" t="str">
        <f>_PRA8</f>
        <v xml:space="preserve">LUSIGNAN ASS. </v>
      </c>
      <c r="C96" s="33">
        <f>numpra8</f>
        <v>2</v>
      </c>
      <c r="D96" s="34"/>
      <c r="E96" s="29"/>
      <c r="F96" s="35" t="str">
        <f>_PRB8</f>
        <v xml:space="preserve">LUSIGNAN ASS. </v>
      </c>
      <c r="G96" s="36">
        <v>2</v>
      </c>
      <c r="H96" s="34"/>
    </row>
    <row r="97" spans="1:9" x14ac:dyDescent="0.2">
      <c r="B97" s="3" t="str">
        <f>VLOOKUP(B96,Capitaine,(C96*2)+1,FALSE)</f>
        <v>M - FOURNIER</v>
      </c>
      <c r="C97" s="29"/>
      <c r="D97" s="37" t="str">
        <f>VLOOKUP(B96,Capitaine,C96*2+2,FALSE)</f>
        <v>06 82 09 68 62</v>
      </c>
      <c r="E97" s="29"/>
      <c r="F97" s="3" t="str">
        <f>VLOOKUP(F96,Capitaine,(G96*2)+1,FALSE)</f>
        <v>M - FOURNIER</v>
      </c>
      <c r="G97" s="29"/>
      <c r="H97" s="37" t="str">
        <f>VLOOKUP(F96,Capitaine,G96*2+2,FALSE)</f>
        <v>06 82 09 68 62</v>
      </c>
    </row>
    <row r="98" spans="1:9" x14ac:dyDescent="0.2">
      <c r="B98" s="9"/>
    </row>
    <row r="99" spans="1:9" x14ac:dyDescent="0.2">
      <c r="B99" s="9"/>
    </row>
    <row r="100" spans="1:9" ht="6" customHeight="1" x14ac:dyDescent="0.2">
      <c r="A100" s="11"/>
      <c r="D100" s="37"/>
    </row>
    <row r="101" spans="1:9" s="9" customFormat="1" ht="20.100000000000001" customHeight="1" x14ac:dyDescent="0.2">
      <c r="B101" s="10" t="s">
        <v>13</v>
      </c>
      <c r="C101" s="10"/>
      <c r="D101" s="10"/>
      <c r="E101" s="10"/>
      <c r="F101" s="10"/>
      <c r="G101" s="10"/>
      <c r="H101" s="10"/>
      <c r="I101" s="3"/>
    </row>
    <row r="102" spans="1:9" ht="12" customHeight="1" thickBot="1" x14ac:dyDescent="0.25">
      <c r="B102" s="11" t="s">
        <v>9</v>
      </c>
      <c r="F102" s="12" t="s">
        <v>10</v>
      </c>
      <c r="H102" s="4"/>
    </row>
    <row r="103" spans="1:9" ht="12" customHeight="1" thickBot="1" x14ac:dyDescent="0.25">
      <c r="B103" s="13">
        <f>+B1</f>
        <v>45676</v>
      </c>
      <c r="C103" s="13"/>
      <c r="D103" s="13" t="s">
        <v>0</v>
      </c>
      <c r="E103" s="14"/>
      <c r="F103" s="13">
        <f>+B1</f>
        <v>45676</v>
      </c>
      <c r="G103" s="13"/>
      <c r="H103" s="13" t="s">
        <v>0</v>
      </c>
      <c r="I103" s="44"/>
    </row>
    <row r="104" spans="1:9" ht="12" customHeight="1" x14ac:dyDescent="0.2">
      <c r="B104" s="15" t="str">
        <f>D1A1</f>
        <v>ST-BENOIT TT</v>
      </c>
      <c r="C104" s="16">
        <f>numd1a1</f>
        <v>6</v>
      </c>
      <c r="D104" s="17"/>
      <c r="F104" s="15" t="str">
        <f>D1B1</f>
        <v>ST-BENOIT TT</v>
      </c>
      <c r="G104" s="16">
        <f>numd1b1</f>
        <v>5</v>
      </c>
      <c r="H104" s="45"/>
    </row>
    <row r="105" spans="1:9" ht="12" customHeight="1" x14ac:dyDescent="0.2">
      <c r="B105" s="18" t="str">
        <f>D1A8</f>
        <v>US  VIVONNE</v>
      </c>
      <c r="C105" s="19">
        <f>numd1a8</f>
        <v>4</v>
      </c>
      <c r="D105" s="20"/>
      <c r="F105" s="18" t="str">
        <f>D1B8</f>
        <v>US  VIVONNE</v>
      </c>
      <c r="G105" s="19">
        <f>numd1b8</f>
        <v>3</v>
      </c>
      <c r="H105" s="46"/>
    </row>
    <row r="106" spans="1:9" ht="12" customHeight="1" x14ac:dyDescent="0.2">
      <c r="B106" s="21" t="str">
        <f>D1A2</f>
        <v>BEAUMONT  FEPS</v>
      </c>
      <c r="C106" s="22">
        <f>numd1a2</f>
        <v>2</v>
      </c>
      <c r="D106" s="23"/>
      <c r="F106" s="21" t="str">
        <f>D1B2</f>
        <v>MIGNE-AUXANCES  TT</v>
      </c>
      <c r="G106" s="22">
        <f>numd1b2</f>
        <v>1</v>
      </c>
      <c r="H106" s="47"/>
    </row>
    <row r="107" spans="1:9" ht="12" customHeight="1" x14ac:dyDescent="0.2">
      <c r="B107" s="18" t="str">
        <f>D1A7</f>
        <v>NAINTRE  MJC</v>
      </c>
      <c r="C107" s="19">
        <f>numd1a7</f>
        <v>4</v>
      </c>
      <c r="D107" s="20"/>
      <c r="F107" s="18" t="str">
        <f>D1B7</f>
        <v>NOUAILLE-MAUPERTUIS TT</v>
      </c>
      <c r="G107" s="19">
        <f>numd1b7</f>
        <v>1</v>
      </c>
      <c r="H107" s="46"/>
    </row>
    <row r="108" spans="1:9" ht="12" customHeight="1" x14ac:dyDescent="0.2">
      <c r="B108" s="21" t="str">
        <f>D1A3</f>
        <v>LA ROCHE-POSAY TT</v>
      </c>
      <c r="C108" s="22">
        <f>numd1a3</f>
        <v>1</v>
      </c>
      <c r="D108" s="23"/>
      <c r="F108" s="21" t="str">
        <f>D1B3</f>
        <v>STADE POITEVIN</v>
      </c>
      <c r="G108" s="22">
        <f>numd1b3</f>
        <v>7</v>
      </c>
      <c r="H108" s="47"/>
    </row>
    <row r="109" spans="1:9" ht="12" customHeight="1" x14ac:dyDescent="0.2">
      <c r="B109" s="18" t="str">
        <f>D1A6</f>
        <v>LOUDUN  PPCL</v>
      </c>
      <c r="C109" s="19">
        <f>numd1a6</f>
        <v>2</v>
      </c>
      <c r="D109" s="20"/>
      <c r="F109" s="18" t="str">
        <f>D1B6</f>
        <v>MONTAMISE TT</v>
      </c>
      <c r="G109" s="19">
        <f>numd1b6</f>
        <v>4</v>
      </c>
      <c r="H109" s="46"/>
    </row>
    <row r="110" spans="1:9" ht="12" customHeight="1" x14ac:dyDescent="0.2">
      <c r="B110" s="24" t="str">
        <f>D1A4</f>
        <v xml:space="preserve">DANGE / LES ORMES </v>
      </c>
      <c r="C110" s="25">
        <f>numd1a4</f>
        <v>2</v>
      </c>
      <c r="D110" s="23"/>
      <c r="F110" s="21" t="str">
        <f>D1B4</f>
        <v>TTACC POITIERS 86</v>
      </c>
      <c r="G110" s="22">
        <f>numd1b4</f>
        <v>6</v>
      </c>
      <c r="H110" s="47"/>
    </row>
    <row r="111" spans="1:9" s="9" customFormat="1" ht="12" customHeight="1" thickBot="1" x14ac:dyDescent="0.25">
      <c r="B111" s="26" t="str">
        <f>D1A5</f>
        <v>CHATELLERAULT ASTT</v>
      </c>
      <c r="C111" s="27">
        <f>numd1a5</f>
        <v>3</v>
      </c>
      <c r="D111" s="28"/>
      <c r="E111" s="3"/>
      <c r="F111" s="26" t="str">
        <f>D1B5</f>
        <v>NEUVILLE FJEP</v>
      </c>
      <c r="G111" s="27">
        <f>numd1b5</f>
        <v>1</v>
      </c>
      <c r="H111" s="48"/>
      <c r="I111" s="3"/>
    </row>
    <row r="112" spans="1:9" ht="12" customHeight="1" thickBot="1" x14ac:dyDescent="0.25">
      <c r="C112" s="29"/>
      <c r="G112" s="29"/>
      <c r="H112" s="4"/>
    </row>
    <row r="113" spans="2:17" ht="12" customHeight="1" thickBot="1" x14ac:dyDescent="0.25">
      <c r="B113" s="13">
        <f>+B2</f>
        <v>45690</v>
      </c>
      <c r="C113" s="30"/>
      <c r="D113" s="13" t="s">
        <v>1</v>
      </c>
      <c r="E113" s="14"/>
      <c r="F113" s="13">
        <f>+B2</f>
        <v>45690</v>
      </c>
      <c r="G113" s="30"/>
      <c r="H113" s="13" t="s">
        <v>1</v>
      </c>
      <c r="I113" s="9"/>
    </row>
    <row r="114" spans="2:17" ht="12" customHeight="1" x14ac:dyDescent="0.2">
      <c r="B114" s="15" t="str">
        <f>D1A7</f>
        <v>NAINTRE  MJC</v>
      </c>
      <c r="C114" s="16">
        <f>numd1a7</f>
        <v>4</v>
      </c>
      <c r="D114" s="17"/>
      <c r="F114" s="15" t="str">
        <f>D1B7</f>
        <v>NOUAILLE-MAUPERTUIS TT</v>
      </c>
      <c r="G114" s="16">
        <f>numd1b7</f>
        <v>1</v>
      </c>
      <c r="H114" s="45"/>
      <c r="Q114" s="49"/>
    </row>
    <row r="115" spans="2:17" ht="12" customHeight="1" x14ac:dyDescent="0.2">
      <c r="B115" s="18" t="str">
        <f>D1A1</f>
        <v>ST-BENOIT TT</v>
      </c>
      <c r="C115" s="19">
        <f>numd1a1</f>
        <v>6</v>
      </c>
      <c r="D115" s="20"/>
      <c r="F115" s="18" t="str">
        <f>D1B1</f>
        <v>ST-BENOIT TT</v>
      </c>
      <c r="G115" s="19">
        <f>numd1b1</f>
        <v>5</v>
      </c>
      <c r="H115" s="46"/>
    </row>
    <row r="116" spans="2:17" ht="12" customHeight="1" x14ac:dyDescent="0.2">
      <c r="B116" s="24" t="str">
        <f>D1A6</f>
        <v>LOUDUN  PPCL</v>
      </c>
      <c r="C116" s="25">
        <f>numd1a6</f>
        <v>2</v>
      </c>
      <c r="D116" s="31"/>
      <c r="F116" s="21" t="str">
        <f>D1B6</f>
        <v>MONTAMISE TT</v>
      </c>
      <c r="G116" s="22">
        <f>numd1b6</f>
        <v>4</v>
      </c>
      <c r="H116" s="47"/>
    </row>
    <row r="117" spans="2:17" ht="12" customHeight="1" x14ac:dyDescent="0.2">
      <c r="B117" s="18" t="str">
        <f>D1A2</f>
        <v>BEAUMONT  FEPS</v>
      </c>
      <c r="C117" s="19">
        <f>numd1a2</f>
        <v>2</v>
      </c>
      <c r="D117" s="20"/>
      <c r="F117" s="18" t="str">
        <f>D1B2</f>
        <v>MIGNE-AUXANCES  TT</v>
      </c>
      <c r="G117" s="19">
        <f>numd1b2</f>
        <v>1</v>
      </c>
      <c r="H117" s="46"/>
    </row>
    <row r="118" spans="2:17" ht="12" customHeight="1" x14ac:dyDescent="0.2">
      <c r="B118" s="24" t="str">
        <f>D1A5</f>
        <v>CHATELLERAULT ASTT</v>
      </c>
      <c r="C118" s="25">
        <f>numd1a5</f>
        <v>3</v>
      </c>
      <c r="D118" s="31"/>
      <c r="F118" s="21" t="str">
        <f>D1B5</f>
        <v>NEUVILLE FJEP</v>
      </c>
      <c r="G118" s="22">
        <f>numd1b5</f>
        <v>1</v>
      </c>
      <c r="H118" s="47"/>
    </row>
    <row r="119" spans="2:17" ht="12" customHeight="1" x14ac:dyDescent="0.2">
      <c r="B119" s="18" t="str">
        <f>D1A3</f>
        <v>LA ROCHE-POSAY TT</v>
      </c>
      <c r="C119" s="19">
        <f>numd1a3</f>
        <v>1</v>
      </c>
      <c r="D119" s="20"/>
      <c r="F119" s="18" t="str">
        <f>D1B3</f>
        <v>STADE POITEVIN</v>
      </c>
      <c r="G119" s="19">
        <f>numd1b3</f>
        <v>7</v>
      </c>
      <c r="H119" s="46"/>
    </row>
    <row r="120" spans="2:17" ht="12" customHeight="1" x14ac:dyDescent="0.2">
      <c r="B120" s="24" t="str">
        <f>D1A8</f>
        <v>US  VIVONNE</v>
      </c>
      <c r="C120" s="25">
        <f>numd1a8</f>
        <v>4</v>
      </c>
      <c r="D120" s="31"/>
      <c r="F120" s="21" t="str">
        <f>D1B8</f>
        <v>US  VIVONNE</v>
      </c>
      <c r="G120" s="22">
        <f>numd1b8</f>
        <v>3</v>
      </c>
      <c r="H120" s="47"/>
    </row>
    <row r="121" spans="2:17" s="9" customFormat="1" ht="12" customHeight="1" thickBot="1" x14ac:dyDescent="0.25">
      <c r="B121" s="26" t="str">
        <f>D1A4</f>
        <v xml:space="preserve">DANGE / LES ORMES </v>
      </c>
      <c r="C121" s="27">
        <f>numd1a4</f>
        <v>2</v>
      </c>
      <c r="D121" s="28"/>
      <c r="E121" s="3"/>
      <c r="F121" s="26" t="str">
        <f>D1B4</f>
        <v>TTACC POITIERS 86</v>
      </c>
      <c r="G121" s="27">
        <f>numd1b4</f>
        <v>6</v>
      </c>
      <c r="H121" s="48"/>
      <c r="I121" s="3"/>
    </row>
    <row r="122" spans="2:17" ht="12" customHeight="1" thickBot="1" x14ac:dyDescent="0.25">
      <c r="C122" s="29"/>
      <c r="G122" s="29"/>
      <c r="H122" s="4"/>
      <c r="I122" s="29"/>
    </row>
    <row r="123" spans="2:17" ht="12" customHeight="1" thickBot="1" x14ac:dyDescent="0.25">
      <c r="B123" s="13">
        <f>+B3</f>
        <v>45704</v>
      </c>
      <c r="C123" s="30"/>
      <c r="D123" s="13" t="s">
        <v>3</v>
      </c>
      <c r="E123" s="14"/>
      <c r="F123" s="13">
        <f>+B3</f>
        <v>45704</v>
      </c>
      <c r="G123" s="30"/>
      <c r="H123" s="13" t="s">
        <v>3</v>
      </c>
      <c r="I123" s="9"/>
    </row>
    <row r="124" spans="2:17" ht="12" customHeight="1" x14ac:dyDescent="0.2">
      <c r="B124" s="15" t="str">
        <f>D1A1</f>
        <v>ST-BENOIT TT</v>
      </c>
      <c r="C124" s="16">
        <f>numd1a1</f>
        <v>6</v>
      </c>
      <c r="D124" s="17"/>
      <c r="F124" s="15" t="str">
        <f>D1B1</f>
        <v>ST-BENOIT TT</v>
      </c>
      <c r="G124" s="16">
        <f>numd1b1</f>
        <v>5</v>
      </c>
      <c r="H124" s="45"/>
    </row>
    <row r="125" spans="2:17" ht="12" customHeight="1" x14ac:dyDescent="0.2">
      <c r="B125" s="18" t="str">
        <f>D1A6</f>
        <v>LOUDUN  PPCL</v>
      </c>
      <c r="C125" s="19">
        <f>numd1a6</f>
        <v>2</v>
      </c>
      <c r="D125" s="20"/>
      <c r="F125" s="18" t="str">
        <f>D1B6</f>
        <v>MONTAMISE TT</v>
      </c>
      <c r="G125" s="19">
        <f>numd1b6</f>
        <v>4</v>
      </c>
      <c r="H125" s="46"/>
    </row>
    <row r="126" spans="2:17" ht="12" customHeight="1" x14ac:dyDescent="0.2">
      <c r="B126" s="21" t="str">
        <f>D1A2</f>
        <v>BEAUMONT  FEPS</v>
      </c>
      <c r="C126" s="25">
        <f>numd1a2</f>
        <v>2</v>
      </c>
      <c r="D126" s="23"/>
      <c r="F126" s="21" t="str">
        <f>D1B2</f>
        <v>MIGNE-AUXANCES  TT</v>
      </c>
      <c r="G126" s="22">
        <f>numd1b2</f>
        <v>1</v>
      </c>
      <c r="H126" s="47"/>
    </row>
    <row r="127" spans="2:17" ht="12" customHeight="1" x14ac:dyDescent="0.2">
      <c r="B127" s="18" t="str">
        <f>D1A5</f>
        <v>CHATELLERAULT ASTT</v>
      </c>
      <c r="C127" s="19">
        <f>numd1a5</f>
        <v>3</v>
      </c>
      <c r="D127" s="20"/>
      <c r="F127" s="18" t="str">
        <f>D1B5</f>
        <v>NEUVILLE FJEP</v>
      </c>
      <c r="G127" s="19">
        <f>numd1b5</f>
        <v>1</v>
      </c>
      <c r="H127" s="46"/>
    </row>
    <row r="128" spans="2:17" ht="12" customHeight="1" x14ac:dyDescent="0.2">
      <c r="B128" s="21" t="str">
        <f>D1A3</f>
        <v>LA ROCHE-POSAY TT</v>
      </c>
      <c r="C128" s="25">
        <f>numd1a3</f>
        <v>1</v>
      </c>
      <c r="D128" s="23"/>
      <c r="F128" s="21" t="str">
        <f>D1B3</f>
        <v>STADE POITEVIN</v>
      </c>
      <c r="G128" s="22">
        <f>numd1b3</f>
        <v>7</v>
      </c>
      <c r="H128" s="47"/>
    </row>
    <row r="129" spans="2:9" ht="12" customHeight="1" x14ac:dyDescent="0.2">
      <c r="B129" s="18" t="str">
        <f>D1A4</f>
        <v xml:space="preserve">DANGE / LES ORMES </v>
      </c>
      <c r="C129" s="19">
        <f>numd1a4</f>
        <v>2</v>
      </c>
      <c r="D129" s="20"/>
      <c r="F129" s="18" t="str">
        <f>D1B4</f>
        <v>TTACC POITIERS 86</v>
      </c>
      <c r="G129" s="19">
        <f>numd1b4</f>
        <v>6</v>
      </c>
      <c r="H129" s="46"/>
    </row>
    <row r="130" spans="2:9" ht="12" customHeight="1" x14ac:dyDescent="0.2">
      <c r="B130" s="21" t="str">
        <f>D1A8</f>
        <v>US  VIVONNE</v>
      </c>
      <c r="C130" s="25">
        <f>numd1a8</f>
        <v>4</v>
      </c>
      <c r="D130" s="23"/>
      <c r="F130" s="21" t="str">
        <f>D1B8</f>
        <v>US  VIVONNE</v>
      </c>
      <c r="G130" s="22">
        <f>numd1b8</f>
        <v>3</v>
      </c>
      <c r="H130" s="47"/>
    </row>
    <row r="131" spans="2:9" s="9" customFormat="1" ht="12" customHeight="1" thickBot="1" x14ac:dyDescent="0.25">
      <c r="B131" s="26" t="str">
        <f>D1A7</f>
        <v>NAINTRE  MJC</v>
      </c>
      <c r="C131" s="27">
        <f>numd1a7</f>
        <v>4</v>
      </c>
      <c r="D131" s="28"/>
      <c r="E131" s="3"/>
      <c r="F131" s="26" t="str">
        <f>D1B7</f>
        <v>NOUAILLE-MAUPERTUIS TT</v>
      </c>
      <c r="G131" s="27">
        <f>numd1b7</f>
        <v>1</v>
      </c>
      <c r="H131" s="48"/>
      <c r="I131" s="3"/>
    </row>
    <row r="132" spans="2:9" ht="12" customHeight="1" thickBot="1" x14ac:dyDescent="0.25">
      <c r="C132" s="29"/>
      <c r="G132" s="29"/>
      <c r="H132" s="4"/>
      <c r="I132" s="29"/>
    </row>
    <row r="133" spans="2:9" ht="12" customHeight="1" thickBot="1" x14ac:dyDescent="0.25">
      <c r="B133" s="13">
        <f>+B4</f>
        <v>45746</v>
      </c>
      <c r="C133" s="30"/>
      <c r="D133" s="13" t="s">
        <v>4</v>
      </c>
      <c r="E133" s="14"/>
      <c r="F133" s="13">
        <f>+B4</f>
        <v>45746</v>
      </c>
      <c r="G133" s="30"/>
      <c r="H133" s="13" t="s">
        <v>4</v>
      </c>
      <c r="I133" s="50"/>
    </row>
    <row r="134" spans="2:9" ht="12" customHeight="1" x14ac:dyDescent="0.2">
      <c r="B134" s="15" t="str">
        <f>D1A5</f>
        <v>CHATELLERAULT ASTT</v>
      </c>
      <c r="C134" s="16">
        <f>numd1a5</f>
        <v>3</v>
      </c>
      <c r="D134" s="17"/>
      <c r="F134" s="15" t="str">
        <f>D1B5</f>
        <v>NEUVILLE FJEP</v>
      </c>
      <c r="G134" s="16">
        <f>numd1b5</f>
        <v>1</v>
      </c>
      <c r="H134" s="45"/>
    </row>
    <row r="135" spans="2:9" ht="12" customHeight="1" x14ac:dyDescent="0.2">
      <c r="B135" s="18" t="str">
        <f>D1A1</f>
        <v>ST-BENOIT TT</v>
      </c>
      <c r="C135" s="19">
        <f>numd1a1</f>
        <v>6</v>
      </c>
      <c r="D135" s="20"/>
      <c r="F135" s="18" t="str">
        <f>D1B1</f>
        <v>ST-BENOIT TT</v>
      </c>
      <c r="G135" s="19">
        <f>numd1b1</f>
        <v>5</v>
      </c>
      <c r="H135" s="46"/>
    </row>
    <row r="136" spans="2:9" ht="12" customHeight="1" x14ac:dyDescent="0.2">
      <c r="B136" s="21" t="str">
        <f>D1A4</f>
        <v xml:space="preserve">DANGE / LES ORMES </v>
      </c>
      <c r="C136" s="25">
        <f>numd1a4</f>
        <v>2</v>
      </c>
      <c r="D136" s="23"/>
      <c r="F136" s="21" t="str">
        <f>D1B4</f>
        <v>TTACC POITIERS 86</v>
      </c>
      <c r="G136" s="22">
        <f>numd1b4</f>
        <v>6</v>
      </c>
      <c r="H136" s="47"/>
    </row>
    <row r="137" spans="2:9" ht="11.25" customHeight="1" x14ac:dyDescent="0.2">
      <c r="B137" s="18" t="str">
        <f>D1A2</f>
        <v>BEAUMONT  FEPS</v>
      </c>
      <c r="C137" s="19">
        <f>numd1a2</f>
        <v>2</v>
      </c>
      <c r="D137" s="20"/>
      <c r="F137" s="18" t="str">
        <f>D1B2</f>
        <v>MIGNE-AUXANCES  TT</v>
      </c>
      <c r="G137" s="19">
        <f>numd1b2</f>
        <v>1</v>
      </c>
      <c r="H137" s="46"/>
    </row>
    <row r="138" spans="2:9" ht="11.25" customHeight="1" x14ac:dyDescent="0.2">
      <c r="B138" s="21" t="str">
        <f>D1A3</f>
        <v>LA ROCHE-POSAY TT</v>
      </c>
      <c r="C138" s="25">
        <f>numd1a3</f>
        <v>1</v>
      </c>
      <c r="D138" s="23"/>
      <c r="F138" s="21" t="str">
        <f>D1B3</f>
        <v>STADE POITEVIN</v>
      </c>
      <c r="G138" s="22">
        <f>numd1b3</f>
        <v>7</v>
      </c>
      <c r="H138" s="47"/>
    </row>
    <row r="139" spans="2:9" ht="11.25" customHeight="1" x14ac:dyDescent="0.2">
      <c r="B139" s="18" t="str">
        <f>D1A8</f>
        <v>US  VIVONNE</v>
      </c>
      <c r="C139" s="19">
        <f>numd1a8</f>
        <v>4</v>
      </c>
      <c r="D139" s="20"/>
      <c r="F139" s="18" t="str">
        <f>D1B8</f>
        <v>US  VIVONNE</v>
      </c>
      <c r="G139" s="19">
        <f>numd1b8</f>
        <v>3</v>
      </c>
      <c r="H139" s="46"/>
    </row>
    <row r="140" spans="2:9" ht="15" customHeight="1" x14ac:dyDescent="0.2">
      <c r="B140" s="21" t="str">
        <f>D1A6</f>
        <v>LOUDUN  PPCL</v>
      </c>
      <c r="C140" s="22">
        <f>numd1a6</f>
        <v>2</v>
      </c>
      <c r="D140" s="23"/>
      <c r="F140" s="21" t="str">
        <f>D1B6</f>
        <v>MONTAMISE TT</v>
      </c>
      <c r="G140" s="22">
        <f>numd1b6</f>
        <v>4</v>
      </c>
      <c r="H140" s="47"/>
    </row>
    <row r="141" spans="2:9" ht="15" customHeight="1" thickBot="1" x14ac:dyDescent="0.25">
      <c r="B141" s="26" t="str">
        <f>D1A7</f>
        <v>NAINTRE  MJC</v>
      </c>
      <c r="C141" s="27">
        <f>numd1a7</f>
        <v>4</v>
      </c>
      <c r="D141" s="28"/>
      <c r="F141" s="26" t="str">
        <f>D1B7</f>
        <v>NOUAILLE-MAUPERTUIS TT</v>
      </c>
      <c r="G141" s="27">
        <f>numd1b7</f>
        <v>1</v>
      </c>
      <c r="H141" s="48"/>
    </row>
    <row r="142" spans="2:9" ht="15" customHeight="1" thickBot="1" x14ac:dyDescent="0.25">
      <c r="C142" s="29"/>
      <c r="G142" s="29"/>
      <c r="H142" s="4"/>
      <c r="I142" s="29"/>
    </row>
    <row r="143" spans="2:9" ht="15" customHeight="1" thickBot="1" x14ac:dyDescent="0.25">
      <c r="B143" s="13">
        <f>+B5</f>
        <v>45753</v>
      </c>
      <c r="C143" s="30"/>
      <c r="D143" s="13" t="s">
        <v>5</v>
      </c>
      <c r="E143" s="14"/>
      <c r="F143" s="13">
        <f>+B5</f>
        <v>45753</v>
      </c>
      <c r="G143" s="30"/>
      <c r="H143" s="13" t="s">
        <v>5</v>
      </c>
      <c r="I143" s="50"/>
    </row>
    <row r="144" spans="2:9" ht="15" customHeight="1" x14ac:dyDescent="0.2">
      <c r="B144" s="15" t="str">
        <f>D1A1</f>
        <v>ST-BENOIT TT</v>
      </c>
      <c r="C144" s="16">
        <f>numd1a1</f>
        <v>6</v>
      </c>
      <c r="D144" s="17"/>
      <c r="F144" s="15" t="str">
        <f>D1B1</f>
        <v>ST-BENOIT TT</v>
      </c>
      <c r="G144" s="16">
        <f>numd1b1</f>
        <v>5</v>
      </c>
      <c r="H144" s="45"/>
    </row>
    <row r="145" spans="1:14" ht="15" customHeight="1" x14ac:dyDescent="0.2">
      <c r="B145" s="18" t="str">
        <f>D1A4</f>
        <v xml:space="preserve">DANGE / LES ORMES </v>
      </c>
      <c r="C145" s="19">
        <f>numd1a4</f>
        <v>2</v>
      </c>
      <c r="D145" s="20"/>
      <c r="F145" s="18" t="str">
        <f>D1B4</f>
        <v>TTACC POITIERS 86</v>
      </c>
      <c r="G145" s="19">
        <f>numd1b4</f>
        <v>6</v>
      </c>
      <c r="H145" s="46"/>
    </row>
    <row r="146" spans="1:14" ht="15" customHeight="1" x14ac:dyDescent="0.2">
      <c r="B146" s="21" t="str">
        <f>D1A2</f>
        <v>BEAUMONT  FEPS</v>
      </c>
      <c r="C146" s="25">
        <f>numd1a2</f>
        <v>2</v>
      </c>
      <c r="D146" s="23"/>
      <c r="F146" s="21" t="str">
        <f>D1B2</f>
        <v>MIGNE-AUXANCES  TT</v>
      </c>
      <c r="G146" s="22">
        <f>numd1b2</f>
        <v>1</v>
      </c>
      <c r="H146" s="47"/>
    </row>
    <row r="147" spans="1:14" ht="15" customHeight="1" x14ac:dyDescent="0.2">
      <c r="B147" s="18" t="str">
        <f>D1A3</f>
        <v>LA ROCHE-POSAY TT</v>
      </c>
      <c r="C147" s="19">
        <f>numd1a3</f>
        <v>1</v>
      </c>
      <c r="D147" s="20"/>
      <c r="F147" s="18" t="str">
        <f>D1B3</f>
        <v>STADE POITEVIN</v>
      </c>
      <c r="G147" s="19">
        <f>numd1b3</f>
        <v>7</v>
      </c>
      <c r="H147" s="46"/>
    </row>
    <row r="148" spans="1:14" ht="15" customHeight="1" x14ac:dyDescent="0.2">
      <c r="B148" s="21" t="str">
        <f>D1A7</f>
        <v>NAINTRE  MJC</v>
      </c>
      <c r="C148" s="25">
        <f>numd1a7</f>
        <v>4</v>
      </c>
      <c r="D148" s="23"/>
      <c r="F148" s="21" t="str">
        <f>D1B7</f>
        <v>NOUAILLE-MAUPERTUIS TT</v>
      </c>
      <c r="G148" s="22">
        <f>numd1b7</f>
        <v>1</v>
      </c>
      <c r="H148" s="47"/>
    </row>
    <row r="149" spans="1:14" ht="15" customHeight="1" x14ac:dyDescent="0.2">
      <c r="B149" s="18" t="str">
        <f>D1A5</f>
        <v>CHATELLERAULT ASTT</v>
      </c>
      <c r="C149" s="19">
        <f>numd1a5</f>
        <v>3</v>
      </c>
      <c r="D149" s="20"/>
      <c r="F149" s="18" t="str">
        <f>D1B5</f>
        <v>NEUVILLE FJEP</v>
      </c>
      <c r="G149" s="19">
        <f>numd1b5</f>
        <v>1</v>
      </c>
      <c r="H149" s="46"/>
    </row>
    <row r="150" spans="1:14" ht="15" customHeight="1" x14ac:dyDescent="0.2">
      <c r="B150" s="21" t="str">
        <f>D1A8</f>
        <v>US  VIVONNE</v>
      </c>
      <c r="C150" s="25">
        <f>numd1a8</f>
        <v>4</v>
      </c>
      <c r="D150" s="23"/>
      <c r="F150" s="21" t="str">
        <f>D1B8</f>
        <v>US  VIVONNE</v>
      </c>
      <c r="G150" s="22">
        <f>numd1b8</f>
        <v>3</v>
      </c>
      <c r="H150" s="47"/>
    </row>
    <row r="151" spans="1:14" ht="15" customHeight="1" thickBot="1" x14ac:dyDescent="0.25">
      <c r="B151" s="26" t="str">
        <f>D1A6</f>
        <v>LOUDUN  PPCL</v>
      </c>
      <c r="C151" s="27">
        <f>numd1a6</f>
        <v>2</v>
      </c>
      <c r="D151" s="28"/>
      <c r="F151" s="26" t="str">
        <f>D1B6</f>
        <v>MONTAMISE TT</v>
      </c>
      <c r="G151" s="27">
        <f>numd1b6</f>
        <v>4</v>
      </c>
      <c r="H151" s="48"/>
    </row>
    <row r="152" spans="1:14" ht="15" customHeight="1" thickBot="1" x14ac:dyDescent="0.25">
      <c r="C152" s="29"/>
      <c r="G152" s="29"/>
      <c r="H152" s="4"/>
      <c r="I152" s="29"/>
    </row>
    <row r="153" spans="1:14" ht="14.25" customHeight="1" thickBot="1" x14ac:dyDescent="0.25">
      <c r="B153" s="13">
        <f>+B6</f>
        <v>45760</v>
      </c>
      <c r="C153" s="30"/>
      <c r="D153" s="13" t="s">
        <v>6</v>
      </c>
      <c r="E153" s="11"/>
      <c r="F153" s="13">
        <f>+B6</f>
        <v>45760</v>
      </c>
      <c r="G153" s="30"/>
      <c r="H153" s="13" t="s">
        <v>6</v>
      </c>
      <c r="I153" s="51"/>
    </row>
    <row r="154" spans="1:14" ht="15" customHeight="1" x14ac:dyDescent="0.2">
      <c r="B154" s="15" t="str">
        <f>D1A3</f>
        <v>LA ROCHE-POSAY TT</v>
      </c>
      <c r="C154" s="16">
        <f>numd1a3</f>
        <v>1</v>
      </c>
      <c r="D154" s="17"/>
      <c r="F154" s="15" t="str">
        <f>D1B3</f>
        <v>STADE POITEVIN</v>
      </c>
      <c r="G154" s="16">
        <f>numd1b3</f>
        <v>7</v>
      </c>
      <c r="H154" s="45"/>
    </row>
    <row r="155" spans="1:14" ht="15" customHeight="1" x14ac:dyDescent="0.2">
      <c r="A155" s="11"/>
      <c r="B155" s="18" t="str">
        <f>D1A1</f>
        <v>ST-BENOIT TT</v>
      </c>
      <c r="C155" s="19">
        <f>numd1a1</f>
        <v>6</v>
      </c>
      <c r="D155" s="20"/>
      <c r="F155" s="18" t="str">
        <f>D1B1</f>
        <v>ST-BENOIT TT</v>
      </c>
      <c r="G155" s="19">
        <f>numd1b1</f>
        <v>5</v>
      </c>
      <c r="H155" s="46"/>
    </row>
    <row r="156" spans="1:14" ht="15" customHeight="1" x14ac:dyDescent="0.2">
      <c r="A156" s="11"/>
      <c r="B156" s="21" t="str">
        <f>D1A2</f>
        <v>BEAUMONT  FEPS</v>
      </c>
      <c r="C156" s="25">
        <f>numd1a2</f>
        <v>2</v>
      </c>
      <c r="D156" s="23"/>
      <c r="F156" s="21" t="str">
        <f>D1B2</f>
        <v>MIGNE-AUXANCES  TT</v>
      </c>
      <c r="G156" s="22">
        <f>numd1b2</f>
        <v>1</v>
      </c>
      <c r="H156" s="47"/>
    </row>
    <row r="157" spans="1:14" ht="15" customHeight="1" x14ac:dyDescent="0.2">
      <c r="A157" s="11"/>
      <c r="B157" s="18" t="str">
        <f>D1A8</f>
        <v>US  VIVONNE</v>
      </c>
      <c r="C157" s="19">
        <f>numd1a8</f>
        <v>4</v>
      </c>
      <c r="D157" s="20"/>
      <c r="F157" s="18" t="str">
        <f>D1B8</f>
        <v>US  VIVONNE</v>
      </c>
      <c r="G157" s="19">
        <f>numd1b8</f>
        <v>3</v>
      </c>
      <c r="H157" s="46"/>
    </row>
    <row r="158" spans="1:14" ht="15" customHeight="1" x14ac:dyDescent="0.2">
      <c r="A158" s="11"/>
      <c r="B158" s="21" t="str">
        <f>D1A4</f>
        <v xml:space="preserve">DANGE / LES ORMES </v>
      </c>
      <c r="C158" s="25">
        <f>numd1a4</f>
        <v>2</v>
      </c>
      <c r="D158" s="23"/>
      <c r="F158" s="21" t="str">
        <f>D1B4</f>
        <v>TTACC POITIERS 86</v>
      </c>
      <c r="G158" s="22">
        <f>numd1b4</f>
        <v>6</v>
      </c>
      <c r="H158" s="47"/>
    </row>
    <row r="159" spans="1:14" ht="15" customHeight="1" x14ac:dyDescent="0.2">
      <c r="A159" s="52"/>
      <c r="B159" s="18" t="str">
        <f>D1A7</f>
        <v>NAINTRE  MJC</v>
      </c>
      <c r="C159" s="19">
        <f>numd1a7</f>
        <v>4</v>
      </c>
      <c r="D159" s="20"/>
      <c r="F159" s="18" t="str">
        <f>D1B7</f>
        <v>NOUAILLE-MAUPERTUIS TT</v>
      </c>
      <c r="G159" s="19">
        <f>numd1b7</f>
        <v>1</v>
      </c>
      <c r="H159" s="46"/>
    </row>
    <row r="160" spans="1:14" ht="14.25" customHeight="1" x14ac:dyDescent="0.2">
      <c r="B160" s="21" t="str">
        <f>D1A5</f>
        <v>CHATELLERAULT ASTT</v>
      </c>
      <c r="C160" s="22">
        <f>numd1a5</f>
        <v>3</v>
      </c>
      <c r="D160" s="23"/>
      <c r="F160" s="21" t="str">
        <f>D1B5</f>
        <v>NEUVILLE FJEP</v>
      </c>
      <c r="G160" s="22">
        <f>numd1b5</f>
        <v>1</v>
      </c>
      <c r="H160" s="47"/>
      <c r="J160" s="11"/>
      <c r="N160" s="11"/>
    </row>
    <row r="161" spans="2:16" s="9" customFormat="1" ht="12.75" thickBot="1" x14ac:dyDescent="0.25">
      <c r="B161" s="26" t="str">
        <f>D1A6</f>
        <v>LOUDUN  PPCL</v>
      </c>
      <c r="C161" s="27">
        <f>numd1a6</f>
        <v>2</v>
      </c>
      <c r="D161" s="28"/>
      <c r="E161" s="3"/>
      <c r="F161" s="26" t="str">
        <f>D1B6</f>
        <v>MONTAMISE TT</v>
      </c>
      <c r="G161" s="27">
        <f>numd1b6</f>
        <v>4</v>
      </c>
      <c r="H161" s="48"/>
      <c r="I161" s="3"/>
      <c r="J161" s="12"/>
      <c r="K161" s="12"/>
      <c r="L161" s="53"/>
      <c r="M161" s="44"/>
      <c r="N161" s="12"/>
      <c r="O161" s="12"/>
      <c r="P161" s="53"/>
    </row>
    <row r="162" spans="2:16" ht="12.75" thickBot="1" x14ac:dyDescent="0.25">
      <c r="C162" s="29"/>
      <c r="G162" s="29"/>
      <c r="H162" s="4"/>
      <c r="I162" s="29"/>
      <c r="K162" s="4"/>
      <c r="O162" s="4"/>
    </row>
    <row r="163" spans="2:16" ht="12.75" thickBot="1" x14ac:dyDescent="0.25">
      <c r="B163" s="13">
        <f>+B7</f>
        <v>45795</v>
      </c>
      <c r="C163" s="30"/>
      <c r="D163" s="13" t="s">
        <v>7</v>
      </c>
      <c r="E163" s="14"/>
      <c r="F163" s="13">
        <f>+B7</f>
        <v>45795</v>
      </c>
      <c r="G163" s="30"/>
      <c r="H163" s="13" t="s">
        <v>7</v>
      </c>
      <c r="I163" s="50"/>
      <c r="K163" s="4"/>
      <c r="O163" s="4"/>
    </row>
    <row r="164" spans="2:16" x14ac:dyDescent="0.2">
      <c r="B164" s="15" t="str">
        <f>D1A1</f>
        <v>ST-BENOIT TT</v>
      </c>
      <c r="C164" s="16">
        <f>numd1a1</f>
        <v>6</v>
      </c>
      <c r="D164" s="17"/>
      <c r="F164" s="15" t="str">
        <f>D1B1</f>
        <v>ST-BENOIT TT</v>
      </c>
      <c r="G164" s="16">
        <f>numd1b1</f>
        <v>5</v>
      </c>
      <c r="H164" s="45"/>
      <c r="K164" s="4"/>
      <c r="O164" s="4"/>
    </row>
    <row r="165" spans="2:16" x14ac:dyDescent="0.2">
      <c r="B165" s="18" t="str">
        <f>D1A2</f>
        <v>BEAUMONT  FEPS</v>
      </c>
      <c r="C165" s="19">
        <f>numd1a2</f>
        <v>2</v>
      </c>
      <c r="D165" s="20"/>
      <c r="F165" s="18" t="str">
        <f>D1B2</f>
        <v>MIGNE-AUXANCES  TT</v>
      </c>
      <c r="G165" s="19">
        <f>numd1b2</f>
        <v>1</v>
      </c>
      <c r="H165" s="46"/>
      <c r="K165" s="4"/>
      <c r="O165" s="4"/>
    </row>
    <row r="166" spans="2:16" x14ac:dyDescent="0.2">
      <c r="B166" s="21" t="str">
        <f>D1A7</f>
        <v>NAINTRE  MJC</v>
      </c>
      <c r="C166" s="25">
        <f>numd1a7</f>
        <v>4</v>
      </c>
      <c r="D166" s="23"/>
      <c r="F166" s="21" t="str">
        <f>D1B7</f>
        <v>NOUAILLE-MAUPERTUIS TT</v>
      </c>
      <c r="G166" s="22">
        <f>numd1b7</f>
        <v>1</v>
      </c>
      <c r="H166" s="47"/>
      <c r="K166" s="4"/>
      <c r="O166" s="4"/>
    </row>
    <row r="167" spans="2:16" x14ac:dyDescent="0.2">
      <c r="B167" s="18" t="str">
        <f>D1A3</f>
        <v>LA ROCHE-POSAY TT</v>
      </c>
      <c r="C167" s="19">
        <f>numd1a3</f>
        <v>1</v>
      </c>
      <c r="D167" s="20"/>
      <c r="F167" s="18" t="str">
        <f>D1B3</f>
        <v>STADE POITEVIN</v>
      </c>
      <c r="G167" s="19">
        <f>numd1b3</f>
        <v>7</v>
      </c>
      <c r="H167" s="46"/>
      <c r="K167" s="4"/>
      <c r="O167" s="4"/>
    </row>
    <row r="168" spans="2:16" x14ac:dyDescent="0.2">
      <c r="B168" s="21" t="str">
        <f>D1A6</f>
        <v>LOUDUN  PPCL</v>
      </c>
      <c r="C168" s="25">
        <f>numd1a6</f>
        <v>2</v>
      </c>
      <c r="D168" s="23"/>
      <c r="F168" s="21" t="str">
        <f>D1B6</f>
        <v>MONTAMISE TT</v>
      </c>
      <c r="G168" s="22">
        <f>numd1b6</f>
        <v>4</v>
      </c>
      <c r="H168" s="47"/>
      <c r="K168" s="4"/>
      <c r="O168" s="4"/>
    </row>
    <row r="169" spans="2:16" x14ac:dyDescent="0.2">
      <c r="B169" s="18" t="str">
        <f>D1A4</f>
        <v xml:space="preserve">DANGE / LES ORMES </v>
      </c>
      <c r="C169" s="19">
        <f>numd1a4</f>
        <v>2</v>
      </c>
      <c r="D169" s="20"/>
      <c r="F169" s="18" t="str">
        <f>D1B4</f>
        <v>TTACC POITIERS 86</v>
      </c>
      <c r="G169" s="19">
        <f>numd1b4</f>
        <v>6</v>
      </c>
      <c r="H169" s="46"/>
      <c r="K169" s="4"/>
      <c r="O169" s="4"/>
    </row>
    <row r="170" spans="2:16" ht="15" customHeight="1" x14ac:dyDescent="0.2">
      <c r="B170" s="21" t="str">
        <f>D1A8</f>
        <v>US  VIVONNE</v>
      </c>
      <c r="C170" s="25">
        <f>numd1a8</f>
        <v>4</v>
      </c>
      <c r="D170" s="23"/>
      <c r="F170" s="21" t="str">
        <f>D1B8</f>
        <v>US  VIVONNE</v>
      </c>
      <c r="G170" s="22">
        <f>numd1b8</f>
        <v>3</v>
      </c>
      <c r="H170" s="47"/>
      <c r="J170" s="29"/>
      <c r="K170" s="29"/>
      <c r="N170" s="29"/>
      <c r="O170" s="29"/>
    </row>
    <row r="171" spans="2:16" s="9" customFormat="1" ht="12.75" thickBot="1" x14ac:dyDescent="0.25">
      <c r="B171" s="26" t="str">
        <f>D1A5</f>
        <v>CHATELLERAULT ASTT</v>
      </c>
      <c r="C171" s="27">
        <f>numd1a5</f>
        <v>3</v>
      </c>
      <c r="D171" s="28"/>
      <c r="E171" s="3"/>
      <c r="F171" s="26" t="str">
        <f>D1B5</f>
        <v>NEUVILLE FJEP</v>
      </c>
      <c r="G171" s="27">
        <f>numd1b5</f>
        <v>1</v>
      </c>
      <c r="H171" s="48"/>
      <c r="I171" s="3"/>
      <c r="J171" s="12"/>
      <c r="K171" s="12"/>
      <c r="L171" s="53"/>
      <c r="N171" s="12"/>
      <c r="O171" s="12"/>
      <c r="P171" s="53"/>
    </row>
    <row r="172" spans="2:16" x14ac:dyDescent="0.2">
      <c r="H172" s="4"/>
      <c r="K172" s="4"/>
      <c r="O172" s="4"/>
    </row>
    <row r="173" spans="2:16" x14ac:dyDescent="0.2">
      <c r="B173" s="32" t="str">
        <f>+D1A1</f>
        <v>ST-BENOIT TT</v>
      </c>
      <c r="C173" s="33">
        <f>+numd1a1</f>
        <v>6</v>
      </c>
      <c r="D173" s="34"/>
      <c r="E173" s="29"/>
      <c r="F173" s="32" t="str">
        <f>+D1B1</f>
        <v>ST-BENOIT TT</v>
      </c>
      <c r="G173" s="33">
        <f>+numd1b1</f>
        <v>5</v>
      </c>
      <c r="H173" s="34"/>
      <c r="K173" s="4"/>
      <c r="O173" s="4"/>
    </row>
    <row r="174" spans="2:16" x14ac:dyDescent="0.2">
      <c r="B174" s="3" t="str">
        <f>VLOOKUP(B173,Capitaine,(C173*2)+1,FALSE)</f>
        <v>L - ROLAND</v>
      </c>
      <c r="C174" s="29"/>
      <c r="D174" s="37" t="str">
        <f>VLOOKUP(B173,Capitaine,C173*2+2,FALSE)</f>
        <v>07 85 55 52 31</v>
      </c>
      <c r="E174" s="29"/>
      <c r="F174" s="3" t="str">
        <f>VLOOKUP(F173,Capitaine,(G173*2)+1,FALSE)</f>
        <v>L - ROLAND</v>
      </c>
      <c r="G174" s="29"/>
      <c r="H174" s="37" t="str">
        <f>VLOOKUP(F173,Capitaine,G173*2+2,FALSE)</f>
        <v>07 85 55 52 31</v>
      </c>
      <c r="K174" s="4"/>
      <c r="O174" s="4"/>
    </row>
    <row r="175" spans="2:16" x14ac:dyDescent="0.2">
      <c r="B175" s="32" t="str">
        <f>D1A2</f>
        <v>BEAUMONT  FEPS</v>
      </c>
      <c r="C175" s="33">
        <f>numd1a2</f>
        <v>2</v>
      </c>
      <c r="D175" s="34"/>
      <c r="E175" s="29"/>
      <c r="F175" s="32" t="str">
        <f>D1B2</f>
        <v>MIGNE-AUXANCES  TT</v>
      </c>
      <c r="G175" s="33">
        <f>numd1b2</f>
        <v>1</v>
      </c>
      <c r="H175" s="34"/>
      <c r="K175" s="4"/>
      <c r="O175" s="4"/>
    </row>
    <row r="176" spans="2:16" x14ac:dyDescent="0.2">
      <c r="B176" s="3" t="str">
        <f>VLOOKUP(B175,Capitaine,(C175*2)+1,FALSE)</f>
        <v>F - RICHARD</v>
      </c>
      <c r="C176" s="29"/>
      <c r="D176" s="37" t="str">
        <f>VLOOKUP(B175,Capitaine,C175*2+2,FALSE)</f>
        <v>06 29 88 26 93</v>
      </c>
      <c r="E176" s="29"/>
      <c r="F176" s="3" t="str">
        <f>VLOOKUP(F175,Capitaine,(G175*2)+1,FALSE)</f>
        <v>JL - GASTON</v>
      </c>
      <c r="G176" s="29"/>
      <c r="H176" s="37" t="str">
        <f>VLOOKUP(F175,Capitaine,G175*2+2,FALSE)</f>
        <v>06 26 52 49 13</v>
      </c>
      <c r="K176" s="4"/>
      <c r="O176" s="4"/>
    </row>
    <row r="177" spans="2:16" x14ac:dyDescent="0.2">
      <c r="B177" s="32" t="str">
        <f>D1A3</f>
        <v>LA ROCHE-POSAY TT</v>
      </c>
      <c r="C177" s="33">
        <f>numd1a3</f>
        <v>1</v>
      </c>
      <c r="D177" s="34"/>
      <c r="E177" s="29"/>
      <c r="F177" s="32" t="str">
        <f>D1B3</f>
        <v>STADE POITEVIN</v>
      </c>
      <c r="G177" s="33">
        <f>numd1b3</f>
        <v>7</v>
      </c>
      <c r="H177" s="34"/>
      <c r="K177" s="4"/>
      <c r="O177" s="4"/>
    </row>
    <row r="178" spans="2:16" x14ac:dyDescent="0.2">
      <c r="B178" s="3" t="str">
        <f>VLOOKUP(B177,Capitaine,(C177*2)+1,FALSE)</f>
        <v>P - FERRAND</v>
      </c>
      <c r="C178" s="29"/>
      <c r="D178" s="37" t="str">
        <f>VLOOKUP(B177,Capitaine,C177*2+2,FALSE)</f>
        <v>06 32 40 04 82</v>
      </c>
      <c r="E178" s="29"/>
      <c r="F178" s="3" t="str">
        <f>VLOOKUP(F177,Capitaine,(G177*2)+1,FALSE)</f>
        <v>TH - GAUTHIER</v>
      </c>
      <c r="G178" s="29"/>
      <c r="H178" s="37" t="str">
        <f>VLOOKUP(F177,Capitaine,G177*2+2,FALSE)</f>
        <v>06 27 25 31 19</v>
      </c>
      <c r="K178" s="4"/>
      <c r="O178" s="4"/>
    </row>
    <row r="179" spans="2:16" x14ac:dyDescent="0.2">
      <c r="B179" s="32" t="str">
        <f>D1A4</f>
        <v xml:space="preserve">DANGE / LES ORMES </v>
      </c>
      <c r="C179" s="33">
        <f>numd1a4</f>
        <v>2</v>
      </c>
      <c r="D179" s="34"/>
      <c r="E179" s="29"/>
      <c r="F179" s="32" t="str">
        <f>D1B4</f>
        <v>TTACC POITIERS 86</v>
      </c>
      <c r="G179" s="33">
        <f>numd1b4</f>
        <v>6</v>
      </c>
      <c r="H179" s="34"/>
      <c r="K179" s="4"/>
      <c r="O179" s="4"/>
    </row>
    <row r="180" spans="2:16" ht="15" customHeight="1" x14ac:dyDescent="0.2">
      <c r="B180" s="3" t="str">
        <f>VLOOKUP(B179,Capitaine,(C179*2)+1,FALSE)</f>
        <v>S - CLEMENT</v>
      </c>
      <c r="C180" s="29"/>
      <c r="D180" s="37" t="str">
        <f>VLOOKUP(B179,Capitaine,C179*2+2,FALSE)</f>
        <v>06 80 52 14 86</v>
      </c>
      <c r="E180" s="29"/>
      <c r="F180" s="3" t="str">
        <f>VLOOKUP(F179,Capitaine,(G179*2)+1,FALSE)</f>
        <v>M - CUSIN</v>
      </c>
      <c r="G180" s="29"/>
      <c r="H180" s="37" t="str">
        <f>VLOOKUP(F179,Capitaine,G179*2+2,FALSE)</f>
        <v>06 73 86 38 31</v>
      </c>
      <c r="K180" s="4"/>
      <c r="M180" s="29"/>
      <c r="O180" s="4"/>
    </row>
    <row r="181" spans="2:16" s="9" customFormat="1" x14ac:dyDescent="0.2">
      <c r="B181" s="32" t="str">
        <f>D1A5</f>
        <v>CHATELLERAULT ASTT</v>
      </c>
      <c r="C181" s="33">
        <f>numd1a5</f>
        <v>3</v>
      </c>
      <c r="D181" s="34"/>
      <c r="E181" s="29"/>
      <c r="F181" s="32" t="str">
        <f>D1B5</f>
        <v>NEUVILLE FJEP</v>
      </c>
      <c r="G181" s="33">
        <f>numd1b5</f>
        <v>1</v>
      </c>
      <c r="H181" s="34"/>
      <c r="I181" s="3"/>
      <c r="J181" s="12"/>
      <c r="K181" s="12"/>
      <c r="L181" s="53"/>
      <c r="N181" s="12"/>
      <c r="O181" s="12"/>
      <c r="P181" s="53"/>
    </row>
    <row r="182" spans="2:16" x14ac:dyDescent="0.2">
      <c r="B182" s="3" t="str">
        <f>VLOOKUP(B181,Capitaine,(C181*2)+1,FALSE)</f>
        <v>P - ENGRAND</v>
      </c>
      <c r="C182" s="29"/>
      <c r="D182" s="37" t="str">
        <f>VLOOKUP(B181,Capitaine,C181*2+2,FALSE)</f>
        <v>06 74 90 48 70</v>
      </c>
      <c r="E182" s="29"/>
      <c r="F182" s="3" t="str">
        <f>VLOOKUP(F181,Capitaine,(G181*2)+1,FALSE)</f>
        <v>JF - SEMUR</v>
      </c>
      <c r="G182" s="29"/>
      <c r="H182" s="37" t="str">
        <f>VLOOKUP(F181,Capitaine,G181*2+2,FALSE)</f>
        <v>06 35 15 81 13</v>
      </c>
      <c r="K182" s="4"/>
      <c r="O182" s="4"/>
    </row>
    <row r="183" spans="2:16" x14ac:dyDescent="0.2">
      <c r="B183" s="32" t="str">
        <f>D1A6</f>
        <v>LOUDUN  PPCL</v>
      </c>
      <c r="C183" s="33">
        <f>numd1a6</f>
        <v>2</v>
      </c>
      <c r="D183" s="34"/>
      <c r="E183" s="29"/>
      <c r="F183" s="32" t="str">
        <f>D1B6</f>
        <v>MONTAMISE TT</v>
      </c>
      <c r="G183" s="33">
        <f>numd1b6</f>
        <v>4</v>
      </c>
      <c r="H183" s="34"/>
      <c r="K183" s="4"/>
      <c r="O183" s="4"/>
    </row>
    <row r="184" spans="2:16" x14ac:dyDescent="0.2">
      <c r="B184" s="3" t="str">
        <f>VLOOKUP(B183,Capitaine,(C183*2)+1,FALSE)</f>
        <v>R - PELTIER</v>
      </c>
      <c r="C184" s="29"/>
      <c r="D184" s="37" t="str">
        <f>VLOOKUP(B183,Capitaine,C183*2+2,FALSE)</f>
        <v>06 11 49 79 42</v>
      </c>
      <c r="E184" s="29"/>
      <c r="F184" s="3" t="str">
        <f>VLOOKUP(F183,Capitaine,(G183*2)+1,FALSE)</f>
        <v>C - CAILLAUD</v>
      </c>
      <c r="G184" s="29"/>
      <c r="H184" s="37" t="str">
        <f>VLOOKUP(F183,Capitaine,G183*2+2,FALSE)</f>
        <v>06 21 59 32 62</v>
      </c>
      <c r="K184" s="4"/>
      <c r="O184" s="4"/>
    </row>
    <row r="185" spans="2:16" x14ac:dyDescent="0.2">
      <c r="B185" s="32" t="str">
        <f>D1A7</f>
        <v>NAINTRE  MJC</v>
      </c>
      <c r="C185" s="33">
        <f>numd1a7</f>
        <v>4</v>
      </c>
      <c r="D185" s="34"/>
      <c r="E185" s="29"/>
      <c r="F185" s="32" t="str">
        <f>D1B7</f>
        <v>NOUAILLE-MAUPERTUIS TT</v>
      </c>
      <c r="G185" s="33">
        <f>numd1b7</f>
        <v>1</v>
      </c>
      <c r="H185" s="34"/>
      <c r="K185" s="4"/>
      <c r="O185" s="4"/>
    </row>
    <row r="186" spans="2:16" x14ac:dyDescent="0.2">
      <c r="B186" s="3" t="str">
        <f>VLOOKUP(B185,Capitaine,(C185*2)+1,FALSE)</f>
        <v>ST - POUSSET</v>
      </c>
      <c r="C186" s="29"/>
      <c r="D186" s="37" t="str">
        <f>VLOOKUP(B185,Capitaine,C185*2+2,FALSE)</f>
        <v>06 08 16 28 32</v>
      </c>
      <c r="E186" s="29"/>
      <c r="F186" s="3" t="str">
        <f>VLOOKUP(F185,Capitaine,(G185*2)+1,FALSE)</f>
        <v>C - SARRAZIN</v>
      </c>
      <c r="G186" s="29"/>
      <c r="H186" s="37" t="str">
        <f>VLOOKUP(F185,Capitaine,G185*2+2,FALSE)</f>
        <v>06 98090 64 14</v>
      </c>
      <c r="K186" s="4"/>
      <c r="O186" s="4"/>
    </row>
    <row r="187" spans="2:16" x14ac:dyDescent="0.2">
      <c r="B187" s="32" t="str">
        <f>D1A8</f>
        <v>US  VIVONNE</v>
      </c>
      <c r="C187" s="33">
        <f>numd1a8</f>
        <v>4</v>
      </c>
      <c r="D187" s="34"/>
      <c r="E187" s="29"/>
      <c r="F187" s="32" t="str">
        <f>D1B8</f>
        <v>US  VIVONNE</v>
      </c>
      <c r="G187" s="33">
        <f>numd1b8</f>
        <v>3</v>
      </c>
      <c r="H187" s="34"/>
      <c r="K187" s="4"/>
      <c r="O187" s="4"/>
    </row>
    <row r="188" spans="2:16" x14ac:dyDescent="0.2">
      <c r="B188" s="3" t="str">
        <f>VLOOKUP(B187,Capitaine,(C187*2)+1,FALSE)</f>
        <v>J - GARNIER</v>
      </c>
      <c r="C188" s="29"/>
      <c r="D188" s="37" t="str">
        <f>VLOOKUP(B187,Capitaine,C187*2+2,FALSE)</f>
        <v>06 63 96 79 16</v>
      </c>
      <c r="E188" s="29"/>
      <c r="F188" s="3" t="str">
        <f>VLOOKUP(F187,Capitaine,(G187*2)+1,FALSE)</f>
        <v>S - HEURTEBISE</v>
      </c>
      <c r="G188" s="29"/>
      <c r="H188" s="37" t="str">
        <f>VLOOKUP(F187,Capitaine,G187*2+2,FALSE)</f>
        <v>06 10 66 91 99</v>
      </c>
      <c r="K188" s="4"/>
      <c r="O188" s="4"/>
    </row>
    <row r="189" spans="2:16" ht="23.25" x14ac:dyDescent="0.2">
      <c r="C189" s="29"/>
      <c r="D189" s="37"/>
      <c r="E189" s="29"/>
      <c r="G189" s="29"/>
      <c r="H189" s="37"/>
      <c r="I189" s="52"/>
      <c r="K189" s="4"/>
      <c r="O189" s="4"/>
    </row>
    <row r="190" spans="2:16" ht="20.100000000000001" customHeight="1" x14ac:dyDescent="0.2">
      <c r="B190" s="10" t="s">
        <v>14</v>
      </c>
      <c r="C190" s="10"/>
      <c r="D190" s="10"/>
      <c r="E190" s="10"/>
      <c r="F190" s="10"/>
      <c r="G190" s="10"/>
      <c r="H190" s="10"/>
      <c r="I190" s="11"/>
      <c r="K190" s="4"/>
      <c r="M190" s="29"/>
      <c r="O190" s="4"/>
    </row>
    <row r="191" spans="2:16" s="9" customFormat="1" ht="12.75" thickBot="1" x14ac:dyDescent="0.25">
      <c r="B191" s="11" t="s">
        <v>9</v>
      </c>
      <c r="C191" s="11"/>
      <c r="D191" s="54"/>
      <c r="E191" s="11"/>
      <c r="F191" s="11" t="s">
        <v>10</v>
      </c>
      <c r="G191" s="11"/>
      <c r="H191" s="54"/>
      <c r="I191" s="14"/>
      <c r="J191" s="12"/>
      <c r="K191" s="12"/>
      <c r="L191" s="53"/>
      <c r="M191" s="50"/>
      <c r="N191" s="12"/>
      <c r="O191" s="12"/>
      <c r="P191" s="53"/>
    </row>
    <row r="192" spans="2:16" ht="12.75" thickBot="1" x14ac:dyDescent="0.25">
      <c r="B192" s="13">
        <f>+B1</f>
        <v>45676</v>
      </c>
      <c r="C192" s="55"/>
      <c r="D192" s="55" t="s">
        <v>0</v>
      </c>
      <c r="E192" s="56"/>
      <c r="F192" s="13">
        <f>+B1</f>
        <v>45676</v>
      </c>
      <c r="G192" s="55"/>
      <c r="H192" s="55" t="s">
        <v>0</v>
      </c>
      <c r="K192" s="4"/>
      <c r="O192" s="4"/>
    </row>
    <row r="193" spans="2:16" ht="15" customHeight="1" x14ac:dyDescent="0.2">
      <c r="B193" s="15" t="str">
        <f>D2A1</f>
        <v>VERRIERES  EP</v>
      </c>
      <c r="C193" s="16">
        <f>numd2a1</f>
        <v>1</v>
      </c>
      <c r="D193" s="45"/>
      <c r="F193" s="15" t="str">
        <f>D2B1</f>
        <v>VERRIERES  EP</v>
      </c>
      <c r="G193" s="16">
        <f>numd2b1</f>
        <v>2</v>
      </c>
      <c r="H193" s="45"/>
      <c r="K193" s="4"/>
      <c r="O193" s="4"/>
    </row>
    <row r="194" spans="2:16" ht="15" customHeight="1" x14ac:dyDescent="0.2">
      <c r="B194" s="18" t="str">
        <f>D2A8</f>
        <v xml:space="preserve">DANGE / LES ORMES </v>
      </c>
      <c r="C194" s="19">
        <f>numd2a8</f>
        <v>3</v>
      </c>
      <c r="D194" s="46"/>
      <c r="F194" s="18" t="str">
        <f>D2B8</f>
        <v xml:space="preserve">DANGE / LES ORMES </v>
      </c>
      <c r="G194" s="19">
        <f>numd2b8</f>
        <v>4</v>
      </c>
      <c r="H194" s="46"/>
      <c r="K194" s="4"/>
      <c r="O194" s="4"/>
    </row>
    <row r="195" spans="2:16" ht="15" customHeight="1" x14ac:dyDescent="0.2">
      <c r="B195" s="21" t="str">
        <f>D2A2</f>
        <v>CIVRAY  CTT</v>
      </c>
      <c r="C195" s="22">
        <f>numd2a2</f>
        <v>2</v>
      </c>
      <c r="D195" s="47"/>
      <c r="F195" s="21" t="str">
        <f>D2B2</f>
        <v>CIVRAY  CTT</v>
      </c>
      <c r="G195" s="22">
        <f>numd2b2</f>
        <v>1</v>
      </c>
      <c r="H195" s="47"/>
      <c r="K195" s="4"/>
      <c r="O195" s="4"/>
    </row>
    <row r="196" spans="2:16" ht="15" customHeight="1" x14ac:dyDescent="0.2">
      <c r="B196" s="18" t="str">
        <f>D2A7</f>
        <v>STADE POITEVIN</v>
      </c>
      <c r="C196" s="19">
        <f>numd2a7</f>
        <v>8</v>
      </c>
      <c r="D196" s="46"/>
      <c r="F196" s="18" t="str">
        <f>D2B7</f>
        <v>CHAUVIGNY  TT</v>
      </c>
      <c r="G196" s="19">
        <f>numd2b7</f>
        <v>3</v>
      </c>
      <c r="H196" s="46"/>
      <c r="K196" s="4"/>
      <c r="O196" s="4"/>
    </row>
    <row r="197" spans="2:16" ht="15" customHeight="1" x14ac:dyDescent="0.2">
      <c r="B197" s="21" t="str">
        <f>D2A3</f>
        <v>FUTURO  VALVERT TT</v>
      </c>
      <c r="C197" s="22">
        <f>numd2a3</f>
        <v>8</v>
      </c>
      <c r="D197" s="47"/>
      <c r="F197" s="21" t="str">
        <f>D2B3</f>
        <v>FUTURO  VALVERT TT</v>
      </c>
      <c r="G197" s="22">
        <f>numd2b3</f>
        <v>9</v>
      </c>
      <c r="H197" s="47"/>
      <c r="K197" s="4"/>
      <c r="O197" s="4"/>
    </row>
    <row r="198" spans="2:16" ht="15" customHeight="1" x14ac:dyDescent="0.2">
      <c r="B198" s="18" t="str">
        <f>D2A6</f>
        <v>TERCE / ST-JULIEN  EP</v>
      </c>
      <c r="C198" s="19">
        <f>numd2a6</f>
        <v>4</v>
      </c>
      <c r="D198" s="46"/>
      <c r="F198" s="18" t="str">
        <f>D2B6</f>
        <v>TERCE / ST-JULIEN  EP</v>
      </c>
      <c r="G198" s="19">
        <f>numd2b6</f>
        <v>5</v>
      </c>
      <c r="H198" s="46"/>
      <c r="K198" s="4"/>
      <c r="O198" s="4"/>
    </row>
    <row r="199" spans="2:16" ht="15" customHeight="1" x14ac:dyDescent="0.2">
      <c r="B199" s="21" t="str">
        <f>D2A4</f>
        <v>TTACC POITIERS 86</v>
      </c>
      <c r="C199" s="22">
        <f>numd2a4</f>
        <v>7</v>
      </c>
      <c r="D199" s="47"/>
      <c r="F199" s="21" t="str">
        <f>D2B4</f>
        <v xml:space="preserve">LUSIGNAN ASS. </v>
      </c>
      <c r="G199" s="22">
        <f>numd2b4</f>
        <v>3</v>
      </c>
      <c r="H199" s="47"/>
      <c r="K199" s="4"/>
      <c r="O199" s="4"/>
    </row>
    <row r="200" spans="2:16" ht="15" customHeight="1" thickBot="1" x14ac:dyDescent="0.25">
      <c r="B200" s="26" t="str">
        <f>D2A5</f>
        <v>NAINTRE  MJC</v>
      </c>
      <c r="C200" s="27">
        <f>numd2a5</f>
        <v>5</v>
      </c>
      <c r="D200" s="48"/>
      <c r="F200" s="26" t="str">
        <f>D2B5</f>
        <v>NEUVILLE FJEP</v>
      </c>
      <c r="G200" s="27">
        <f>numd2b5</f>
        <v>2</v>
      </c>
      <c r="H200" s="48"/>
      <c r="K200" s="4"/>
      <c r="M200" s="29"/>
      <c r="O200" s="4"/>
    </row>
    <row r="201" spans="2:16" s="9" customFormat="1" ht="15" customHeight="1" thickBot="1" x14ac:dyDescent="0.25">
      <c r="B201" s="3"/>
      <c r="C201" s="29"/>
      <c r="D201" s="4"/>
      <c r="E201" s="3"/>
      <c r="F201" s="3"/>
      <c r="G201" s="29"/>
      <c r="H201" s="4"/>
      <c r="I201" s="14"/>
      <c r="J201" s="12"/>
      <c r="K201" s="12"/>
      <c r="L201" s="53"/>
      <c r="M201" s="50"/>
      <c r="N201" s="12"/>
      <c r="O201" s="12"/>
      <c r="P201" s="53"/>
    </row>
    <row r="202" spans="2:16" ht="15" customHeight="1" thickBot="1" x14ac:dyDescent="0.25">
      <c r="B202" s="13">
        <f>+B2</f>
        <v>45690</v>
      </c>
      <c r="C202" s="57"/>
      <c r="D202" s="55" t="s">
        <v>1</v>
      </c>
      <c r="E202" s="14"/>
      <c r="F202" s="13">
        <f>+B2</f>
        <v>45690</v>
      </c>
      <c r="G202" s="57"/>
      <c r="H202" s="55" t="s">
        <v>1</v>
      </c>
      <c r="K202" s="4"/>
      <c r="O202" s="4"/>
    </row>
    <row r="203" spans="2:16" ht="15" customHeight="1" x14ac:dyDescent="0.2">
      <c r="B203" s="15" t="str">
        <f>D2A7</f>
        <v>STADE POITEVIN</v>
      </c>
      <c r="C203" s="16">
        <f>numd2a7</f>
        <v>8</v>
      </c>
      <c r="D203" s="45"/>
      <c r="F203" s="15" t="str">
        <f>D2B7</f>
        <v>CHAUVIGNY  TT</v>
      </c>
      <c r="G203" s="16">
        <f>numd2b7</f>
        <v>3</v>
      </c>
      <c r="H203" s="45"/>
      <c r="K203" s="4"/>
      <c r="O203" s="4"/>
    </row>
    <row r="204" spans="2:16" ht="15" customHeight="1" x14ac:dyDescent="0.2">
      <c r="B204" s="18" t="str">
        <f>D2A1</f>
        <v>VERRIERES  EP</v>
      </c>
      <c r="C204" s="19">
        <f>numd2a1</f>
        <v>1</v>
      </c>
      <c r="D204" s="46"/>
      <c r="F204" s="18" t="str">
        <f>D2B1</f>
        <v>VERRIERES  EP</v>
      </c>
      <c r="G204" s="19">
        <f>numd2b1</f>
        <v>2</v>
      </c>
      <c r="H204" s="46"/>
      <c r="K204" s="4"/>
      <c r="O204" s="4"/>
    </row>
    <row r="205" spans="2:16" ht="15" customHeight="1" x14ac:dyDescent="0.2">
      <c r="B205" s="21" t="str">
        <f>D2A6</f>
        <v>TERCE / ST-JULIEN  EP</v>
      </c>
      <c r="C205" s="22">
        <f>numd2a6</f>
        <v>4</v>
      </c>
      <c r="D205" s="47"/>
      <c r="F205" s="21" t="str">
        <f>D2B6</f>
        <v>TERCE / ST-JULIEN  EP</v>
      </c>
      <c r="G205" s="22">
        <f>numd2b6</f>
        <v>5</v>
      </c>
      <c r="H205" s="47"/>
      <c r="K205" s="4"/>
      <c r="O205" s="4"/>
    </row>
    <row r="206" spans="2:16" ht="15" customHeight="1" x14ac:dyDescent="0.2">
      <c r="B206" s="18" t="str">
        <f>D2A2</f>
        <v>CIVRAY  CTT</v>
      </c>
      <c r="C206" s="19">
        <f>numd2a2</f>
        <v>2</v>
      </c>
      <c r="D206" s="46"/>
      <c r="F206" s="18" t="str">
        <f>D2B2</f>
        <v>CIVRAY  CTT</v>
      </c>
      <c r="G206" s="19">
        <f>numd2b2</f>
        <v>1</v>
      </c>
      <c r="H206" s="46"/>
      <c r="K206" s="4"/>
      <c r="O206" s="4"/>
    </row>
    <row r="207" spans="2:16" ht="15" customHeight="1" x14ac:dyDescent="0.2">
      <c r="B207" s="21" t="str">
        <f>D2A5</f>
        <v>NAINTRE  MJC</v>
      </c>
      <c r="C207" s="22">
        <f>numd2a5</f>
        <v>5</v>
      </c>
      <c r="D207" s="47"/>
      <c r="F207" s="21" t="str">
        <f>D2B5</f>
        <v>NEUVILLE FJEP</v>
      </c>
      <c r="G207" s="22">
        <f>numd2b5</f>
        <v>2</v>
      </c>
      <c r="H207" s="47"/>
      <c r="K207" s="4"/>
      <c r="O207" s="4"/>
    </row>
    <row r="208" spans="2:16" ht="15" customHeight="1" x14ac:dyDescent="0.2">
      <c r="B208" s="18" t="str">
        <f>D2A3</f>
        <v>FUTURO  VALVERT TT</v>
      </c>
      <c r="C208" s="19">
        <f>numd2a3</f>
        <v>8</v>
      </c>
      <c r="D208" s="46"/>
      <c r="F208" s="18" t="str">
        <f>D2B3</f>
        <v>FUTURO  VALVERT TT</v>
      </c>
      <c r="G208" s="19">
        <f>numd2b3</f>
        <v>9</v>
      </c>
      <c r="H208" s="46"/>
      <c r="K208" s="4"/>
      <c r="O208" s="4"/>
    </row>
    <row r="209" spans="2:16" ht="15" customHeight="1" x14ac:dyDescent="0.2">
      <c r="B209" s="21" t="str">
        <f>D2A8</f>
        <v xml:space="preserve">DANGE / LES ORMES </v>
      </c>
      <c r="C209" s="22">
        <f>numd2a8</f>
        <v>3</v>
      </c>
      <c r="D209" s="47"/>
      <c r="F209" s="21" t="str">
        <f>D2B8</f>
        <v xml:space="preserve">DANGE / LES ORMES </v>
      </c>
      <c r="G209" s="22">
        <f>numd2b8</f>
        <v>4</v>
      </c>
      <c r="H209" s="47"/>
      <c r="K209" s="4"/>
      <c r="O209" s="4"/>
    </row>
    <row r="210" spans="2:16" ht="15" customHeight="1" thickBot="1" x14ac:dyDescent="0.25">
      <c r="B210" s="26" t="str">
        <f>D2A4</f>
        <v>TTACC POITIERS 86</v>
      </c>
      <c r="C210" s="27">
        <f>numd2a4</f>
        <v>7</v>
      </c>
      <c r="D210" s="48"/>
      <c r="F210" s="26" t="str">
        <f>D2B4</f>
        <v xml:space="preserve">LUSIGNAN ASS. </v>
      </c>
      <c r="G210" s="27">
        <f>numd2b4</f>
        <v>3</v>
      </c>
      <c r="H210" s="48"/>
      <c r="K210" s="4"/>
      <c r="M210" s="29"/>
      <c r="O210" s="4"/>
    </row>
    <row r="211" spans="2:16" ht="15" customHeight="1" thickBot="1" x14ac:dyDescent="0.25">
      <c r="C211" s="29"/>
      <c r="G211" s="29"/>
      <c r="H211" s="4"/>
      <c r="I211" s="14"/>
      <c r="J211" s="12"/>
      <c r="K211" s="12"/>
      <c r="L211" s="53"/>
      <c r="M211" s="51"/>
      <c r="N211" s="12"/>
      <c r="O211" s="12"/>
      <c r="P211" s="53"/>
    </row>
    <row r="212" spans="2:16" ht="15" customHeight="1" thickBot="1" x14ac:dyDescent="0.25">
      <c r="B212" s="13">
        <f>+B3</f>
        <v>45704</v>
      </c>
      <c r="C212" s="57"/>
      <c r="D212" s="58" t="s">
        <v>3</v>
      </c>
      <c r="E212" s="14"/>
      <c r="F212" s="13">
        <f>+B3</f>
        <v>45704</v>
      </c>
      <c r="G212" s="57"/>
      <c r="H212" s="58" t="s">
        <v>3</v>
      </c>
      <c r="K212" s="4"/>
      <c r="O212" s="4"/>
    </row>
    <row r="213" spans="2:16" ht="15" customHeight="1" x14ac:dyDescent="0.2">
      <c r="B213" s="15" t="str">
        <f>D2A1</f>
        <v>VERRIERES  EP</v>
      </c>
      <c r="C213" s="16">
        <f>numd2a1</f>
        <v>1</v>
      </c>
      <c r="D213" s="45"/>
      <c r="F213" s="15" t="str">
        <f>D2B1</f>
        <v>VERRIERES  EP</v>
      </c>
      <c r="G213" s="16">
        <f>numd2b1</f>
        <v>2</v>
      </c>
      <c r="H213" s="45"/>
      <c r="K213" s="4"/>
      <c r="O213" s="4"/>
    </row>
    <row r="214" spans="2:16" ht="15" customHeight="1" x14ac:dyDescent="0.2">
      <c r="B214" s="18" t="str">
        <f>D2A6</f>
        <v>TERCE / ST-JULIEN  EP</v>
      </c>
      <c r="C214" s="19">
        <f>numd2a6</f>
        <v>4</v>
      </c>
      <c r="D214" s="46"/>
      <c r="F214" s="18" t="str">
        <f>D2B6</f>
        <v>TERCE / ST-JULIEN  EP</v>
      </c>
      <c r="G214" s="19">
        <f>numd2b6</f>
        <v>5</v>
      </c>
      <c r="H214" s="46"/>
      <c r="K214" s="4"/>
      <c r="O214" s="4"/>
    </row>
    <row r="215" spans="2:16" ht="15" customHeight="1" x14ac:dyDescent="0.2">
      <c r="B215" s="21" t="str">
        <f>D2A2</f>
        <v>CIVRAY  CTT</v>
      </c>
      <c r="C215" s="22">
        <f>numd2a2</f>
        <v>2</v>
      </c>
      <c r="D215" s="47"/>
      <c r="F215" s="21" t="str">
        <f>D2B2</f>
        <v>CIVRAY  CTT</v>
      </c>
      <c r="G215" s="22">
        <f>numd2b2</f>
        <v>1</v>
      </c>
      <c r="H215" s="47"/>
      <c r="K215" s="4"/>
      <c r="O215" s="4"/>
    </row>
    <row r="216" spans="2:16" ht="15" customHeight="1" x14ac:dyDescent="0.2">
      <c r="B216" s="18" t="str">
        <f>D2A5</f>
        <v>NAINTRE  MJC</v>
      </c>
      <c r="C216" s="19">
        <f>numd2a5</f>
        <v>5</v>
      </c>
      <c r="D216" s="46"/>
      <c r="F216" s="18" t="str">
        <f>D2B5</f>
        <v>NEUVILLE FJEP</v>
      </c>
      <c r="G216" s="19">
        <f>numd2b5</f>
        <v>2</v>
      </c>
      <c r="H216" s="46"/>
      <c r="K216" s="4"/>
      <c r="O216" s="4"/>
    </row>
    <row r="217" spans="2:16" ht="15" customHeight="1" x14ac:dyDescent="0.2">
      <c r="B217" s="21" t="str">
        <f>D2A3</f>
        <v>FUTURO  VALVERT TT</v>
      </c>
      <c r="C217" s="22">
        <f>numd2a3</f>
        <v>8</v>
      </c>
      <c r="D217" s="47"/>
      <c r="F217" s="21" t="str">
        <f>D2B3</f>
        <v>FUTURO  VALVERT TT</v>
      </c>
      <c r="G217" s="22">
        <f>numd2b3</f>
        <v>9</v>
      </c>
      <c r="H217" s="47"/>
      <c r="K217" s="4"/>
      <c r="O217" s="4"/>
    </row>
    <row r="218" spans="2:16" ht="15" customHeight="1" x14ac:dyDescent="0.2">
      <c r="B218" s="18" t="str">
        <f>D2A4</f>
        <v>TTACC POITIERS 86</v>
      </c>
      <c r="C218" s="19">
        <f>numd2a4</f>
        <v>7</v>
      </c>
      <c r="D218" s="46"/>
      <c r="F218" s="18" t="str">
        <f>D2B4</f>
        <v xml:space="preserve">LUSIGNAN ASS. </v>
      </c>
      <c r="G218" s="19">
        <f>numd2b4</f>
        <v>3</v>
      </c>
      <c r="H218" s="46"/>
      <c r="K218" s="4"/>
      <c r="O218" s="4"/>
    </row>
    <row r="219" spans="2:16" ht="15" customHeight="1" x14ac:dyDescent="0.2">
      <c r="B219" s="21" t="str">
        <f>D2A8</f>
        <v xml:space="preserve">DANGE / LES ORMES </v>
      </c>
      <c r="C219" s="22">
        <f>numd2a8</f>
        <v>3</v>
      </c>
      <c r="D219" s="47"/>
      <c r="F219" s="21" t="str">
        <f>D2B8</f>
        <v xml:space="preserve">DANGE / LES ORMES </v>
      </c>
      <c r="G219" s="22">
        <f>numd2b8</f>
        <v>4</v>
      </c>
      <c r="H219" s="47"/>
      <c r="K219" s="4"/>
      <c r="O219" s="4"/>
    </row>
    <row r="220" spans="2:16" ht="15" customHeight="1" thickBot="1" x14ac:dyDescent="0.25">
      <c r="B220" s="26" t="str">
        <f>D2A7</f>
        <v>STADE POITEVIN</v>
      </c>
      <c r="C220" s="27">
        <f>numd2a7</f>
        <v>8</v>
      </c>
      <c r="D220" s="48"/>
      <c r="F220" s="26" t="str">
        <f>D2B7</f>
        <v>CHAUVIGNY  TT</v>
      </c>
      <c r="G220" s="27">
        <f>numd2b7</f>
        <v>3</v>
      </c>
      <c r="H220" s="48"/>
      <c r="K220" s="4"/>
      <c r="M220" s="29"/>
      <c r="O220" s="4"/>
    </row>
    <row r="221" spans="2:16" s="9" customFormat="1" ht="15" customHeight="1" thickBot="1" x14ac:dyDescent="0.25">
      <c r="B221" s="3"/>
      <c r="C221" s="29"/>
      <c r="D221" s="4"/>
      <c r="E221" s="3"/>
      <c r="F221" s="3"/>
      <c r="G221" s="29"/>
      <c r="H221" s="4"/>
      <c r="I221" s="14"/>
      <c r="J221" s="12"/>
      <c r="K221" s="12"/>
      <c r="L221" s="53"/>
      <c r="M221" s="50"/>
      <c r="N221" s="12"/>
      <c r="O221" s="12"/>
      <c r="P221" s="53"/>
    </row>
    <row r="222" spans="2:16" ht="15" customHeight="1" thickBot="1" x14ac:dyDescent="0.25">
      <c r="B222" s="13">
        <f>+B4</f>
        <v>45746</v>
      </c>
      <c r="C222" s="57"/>
      <c r="D222" s="58" t="s">
        <v>4</v>
      </c>
      <c r="E222" s="14"/>
      <c r="F222" s="13">
        <f>+B4</f>
        <v>45746</v>
      </c>
      <c r="G222" s="57"/>
      <c r="H222" s="58" t="s">
        <v>4</v>
      </c>
      <c r="K222" s="4"/>
      <c r="O222" s="4"/>
    </row>
    <row r="223" spans="2:16" ht="15" customHeight="1" x14ac:dyDescent="0.2">
      <c r="B223" s="15" t="str">
        <f>D2A5</f>
        <v>NAINTRE  MJC</v>
      </c>
      <c r="C223" s="16">
        <f>numd2a5</f>
        <v>5</v>
      </c>
      <c r="D223" s="45"/>
      <c r="F223" s="15" t="str">
        <f>D2B5</f>
        <v>NEUVILLE FJEP</v>
      </c>
      <c r="G223" s="16">
        <f>numd2b5</f>
        <v>2</v>
      </c>
      <c r="H223" s="45"/>
      <c r="K223" s="4"/>
      <c r="O223" s="4"/>
    </row>
    <row r="224" spans="2:16" ht="15" customHeight="1" x14ac:dyDescent="0.2">
      <c r="B224" s="18" t="str">
        <f>D2A1</f>
        <v>VERRIERES  EP</v>
      </c>
      <c r="C224" s="19">
        <f>numd2a1</f>
        <v>1</v>
      </c>
      <c r="D224" s="46"/>
      <c r="F224" s="18" t="str">
        <f>D2B1</f>
        <v>VERRIERES  EP</v>
      </c>
      <c r="G224" s="19">
        <f>numd2b1</f>
        <v>2</v>
      </c>
      <c r="H224" s="46"/>
      <c r="K224" s="4"/>
      <c r="O224" s="4"/>
    </row>
    <row r="225" spans="2:16" ht="15" customHeight="1" x14ac:dyDescent="0.2">
      <c r="B225" s="21" t="str">
        <f>D2A4</f>
        <v>TTACC POITIERS 86</v>
      </c>
      <c r="C225" s="22">
        <f>numd2a4</f>
        <v>7</v>
      </c>
      <c r="D225" s="47"/>
      <c r="F225" s="21" t="str">
        <f>D2B4</f>
        <v xml:space="preserve">LUSIGNAN ASS. </v>
      </c>
      <c r="G225" s="22">
        <f>numd2b4</f>
        <v>3</v>
      </c>
      <c r="H225" s="47"/>
      <c r="K225" s="4"/>
      <c r="O225" s="4"/>
    </row>
    <row r="226" spans="2:16" ht="15" customHeight="1" x14ac:dyDescent="0.2">
      <c r="B226" s="18" t="str">
        <f>D2A2</f>
        <v>CIVRAY  CTT</v>
      </c>
      <c r="C226" s="19">
        <f>numd2a2</f>
        <v>2</v>
      </c>
      <c r="D226" s="46"/>
      <c r="F226" s="18" t="str">
        <f>D2B2</f>
        <v>CIVRAY  CTT</v>
      </c>
      <c r="G226" s="19">
        <f>numd2b2</f>
        <v>1</v>
      </c>
      <c r="H226" s="46"/>
      <c r="K226" s="4"/>
      <c r="O226" s="4"/>
    </row>
    <row r="227" spans="2:16" ht="15" customHeight="1" x14ac:dyDescent="0.2">
      <c r="B227" s="21" t="str">
        <f>D2A3</f>
        <v>FUTURO  VALVERT TT</v>
      </c>
      <c r="C227" s="22">
        <f>numd2a3</f>
        <v>8</v>
      </c>
      <c r="D227" s="47"/>
      <c r="F227" s="21" t="str">
        <f>D2B3</f>
        <v>FUTURO  VALVERT TT</v>
      </c>
      <c r="G227" s="22">
        <f>numd2b3</f>
        <v>9</v>
      </c>
      <c r="H227" s="47"/>
      <c r="K227" s="4"/>
      <c r="O227" s="4"/>
    </row>
    <row r="228" spans="2:16" ht="15" customHeight="1" x14ac:dyDescent="0.2">
      <c r="B228" s="18" t="str">
        <f>D2A8</f>
        <v xml:space="preserve">DANGE / LES ORMES </v>
      </c>
      <c r="C228" s="19">
        <f>numd2a8</f>
        <v>3</v>
      </c>
      <c r="D228" s="46"/>
      <c r="F228" s="18" t="str">
        <f>D2B8</f>
        <v xml:space="preserve">DANGE / LES ORMES </v>
      </c>
      <c r="G228" s="19">
        <f>numd2b8</f>
        <v>4</v>
      </c>
      <c r="H228" s="46"/>
      <c r="K228" s="4"/>
      <c r="O228" s="4"/>
    </row>
    <row r="229" spans="2:16" ht="15" customHeight="1" x14ac:dyDescent="0.2">
      <c r="B229" s="21" t="str">
        <f>D2A6</f>
        <v>TERCE / ST-JULIEN  EP</v>
      </c>
      <c r="C229" s="22">
        <f>numd2a6</f>
        <v>4</v>
      </c>
      <c r="D229" s="47"/>
      <c r="F229" s="21" t="str">
        <f>D2B6</f>
        <v>TERCE / ST-JULIEN  EP</v>
      </c>
      <c r="G229" s="22">
        <f>numd2b6</f>
        <v>5</v>
      </c>
      <c r="H229" s="47"/>
      <c r="K229" s="4"/>
      <c r="O229" s="4"/>
    </row>
    <row r="230" spans="2:16" ht="15" customHeight="1" thickBot="1" x14ac:dyDescent="0.25">
      <c r="B230" s="26" t="str">
        <f>D2A7</f>
        <v>STADE POITEVIN</v>
      </c>
      <c r="C230" s="27">
        <f>numd2a7</f>
        <v>8</v>
      </c>
      <c r="D230" s="48"/>
      <c r="F230" s="26" t="str">
        <f>D2B7</f>
        <v>CHAUVIGNY  TT</v>
      </c>
      <c r="G230" s="27">
        <f>numd2b7</f>
        <v>3</v>
      </c>
      <c r="H230" s="48"/>
    </row>
    <row r="231" spans="2:16" ht="15" customHeight="1" thickBot="1" x14ac:dyDescent="0.25">
      <c r="C231" s="29"/>
      <c r="G231" s="29"/>
      <c r="H231" s="4"/>
      <c r="I231" s="14"/>
      <c r="J231" s="11"/>
      <c r="K231" s="54"/>
      <c r="N231" s="11"/>
      <c r="O231" s="54"/>
    </row>
    <row r="232" spans="2:16" ht="15" customHeight="1" thickBot="1" x14ac:dyDescent="0.25">
      <c r="B232" s="13">
        <f>+B5</f>
        <v>45753</v>
      </c>
      <c r="C232" s="57"/>
      <c r="D232" s="58" t="s">
        <v>5</v>
      </c>
      <c r="E232" s="14"/>
      <c r="F232" s="13">
        <f>+B5</f>
        <v>45753</v>
      </c>
      <c r="G232" s="57"/>
      <c r="H232" s="58" t="s">
        <v>5</v>
      </c>
    </row>
    <row r="233" spans="2:16" ht="15" customHeight="1" x14ac:dyDescent="0.2">
      <c r="B233" s="15" t="str">
        <f>D2A1</f>
        <v>VERRIERES  EP</v>
      </c>
      <c r="C233" s="16">
        <f>numd2a1</f>
        <v>1</v>
      </c>
      <c r="D233" s="45"/>
      <c r="F233" s="15" t="str">
        <f>D2B1</f>
        <v>VERRIERES  EP</v>
      </c>
      <c r="G233" s="16">
        <f>numd2b1</f>
        <v>2</v>
      </c>
      <c r="H233" s="45"/>
      <c r="J233" s="11"/>
      <c r="K233" s="54"/>
      <c r="N233" s="11"/>
      <c r="O233" s="54"/>
    </row>
    <row r="234" spans="2:16" ht="15" customHeight="1" x14ac:dyDescent="0.2">
      <c r="B234" s="18" t="str">
        <f>D2A4</f>
        <v>TTACC POITIERS 86</v>
      </c>
      <c r="C234" s="19">
        <f>numd2a4</f>
        <v>7</v>
      </c>
      <c r="D234" s="46"/>
      <c r="F234" s="18" t="str">
        <f>D2B4</f>
        <v xml:space="preserve">LUSIGNAN ASS. </v>
      </c>
      <c r="G234" s="19">
        <f>numd2b4</f>
        <v>3</v>
      </c>
      <c r="H234" s="46"/>
    </row>
    <row r="235" spans="2:16" ht="15" customHeight="1" x14ac:dyDescent="0.2">
      <c r="B235" s="21" t="str">
        <f>D2A2</f>
        <v>CIVRAY  CTT</v>
      </c>
      <c r="C235" s="22">
        <f>numd2a2</f>
        <v>2</v>
      </c>
      <c r="D235" s="47"/>
      <c r="F235" s="21" t="str">
        <f>D2B2</f>
        <v>CIVRAY  CTT</v>
      </c>
      <c r="G235" s="22">
        <f>numd2b2</f>
        <v>1</v>
      </c>
      <c r="H235" s="47"/>
      <c r="J235" s="11"/>
      <c r="K235" s="54"/>
      <c r="N235" s="11"/>
      <c r="O235" s="54"/>
    </row>
    <row r="236" spans="2:16" ht="15" customHeight="1" x14ac:dyDescent="0.2">
      <c r="B236" s="18" t="str">
        <f>D2A3</f>
        <v>FUTURO  VALVERT TT</v>
      </c>
      <c r="C236" s="19">
        <f>numd2a3</f>
        <v>8</v>
      </c>
      <c r="D236" s="46"/>
      <c r="F236" s="18" t="str">
        <f>D2B3</f>
        <v>FUTURO  VALVERT TT</v>
      </c>
      <c r="G236" s="19">
        <f>numd2b3</f>
        <v>9</v>
      </c>
      <c r="H236" s="46"/>
    </row>
    <row r="237" spans="2:16" ht="15" customHeight="1" x14ac:dyDescent="0.2">
      <c r="B237" s="21" t="str">
        <f>D2A7</f>
        <v>STADE POITEVIN</v>
      </c>
      <c r="C237" s="22">
        <f>numd2a7</f>
        <v>8</v>
      </c>
      <c r="D237" s="47"/>
      <c r="F237" s="21" t="str">
        <f>D2B7</f>
        <v>CHAUVIGNY  TT</v>
      </c>
      <c r="G237" s="22">
        <f>numd2b7</f>
        <v>3</v>
      </c>
      <c r="H237" s="47"/>
      <c r="J237" s="11"/>
      <c r="K237" s="54"/>
      <c r="N237" s="11"/>
      <c r="O237" s="54"/>
    </row>
    <row r="238" spans="2:16" ht="15" customHeight="1" x14ac:dyDescent="0.2">
      <c r="B238" s="18" t="str">
        <f>D2A5</f>
        <v>NAINTRE  MJC</v>
      </c>
      <c r="C238" s="19">
        <f>numd2a5</f>
        <v>5</v>
      </c>
      <c r="D238" s="46"/>
      <c r="F238" s="18" t="str">
        <f>D2B5</f>
        <v>NEUVILLE FJEP</v>
      </c>
      <c r="G238" s="19">
        <f>numd2b5</f>
        <v>2</v>
      </c>
      <c r="H238" s="46"/>
      <c r="L238" s="59"/>
      <c r="P238" s="59"/>
    </row>
    <row r="239" spans="2:16" ht="15" customHeight="1" x14ac:dyDescent="0.2">
      <c r="B239" s="21" t="str">
        <f>D2A8</f>
        <v xml:space="preserve">DANGE / LES ORMES </v>
      </c>
      <c r="C239" s="22">
        <f>numd2a8</f>
        <v>3</v>
      </c>
      <c r="D239" s="47"/>
      <c r="F239" s="21" t="str">
        <f>D2B8</f>
        <v xml:space="preserve">DANGE / LES ORMES </v>
      </c>
      <c r="G239" s="22">
        <f>numd2b8</f>
        <v>4</v>
      </c>
      <c r="H239" s="47"/>
      <c r="J239" s="11"/>
      <c r="K239" s="54"/>
      <c r="N239" s="11"/>
      <c r="O239" s="54"/>
    </row>
    <row r="240" spans="2:16" ht="15" customHeight="1" thickBot="1" x14ac:dyDescent="0.25">
      <c r="B240" s="26" t="str">
        <f>D2A6</f>
        <v>TERCE / ST-JULIEN  EP</v>
      </c>
      <c r="C240" s="27">
        <f>numd2a6</f>
        <v>4</v>
      </c>
      <c r="D240" s="48"/>
      <c r="F240" s="26" t="str">
        <f>D2B6</f>
        <v>TERCE / ST-JULIEN  EP</v>
      </c>
      <c r="G240" s="27">
        <f>numd2b6</f>
        <v>5</v>
      </c>
      <c r="H240" s="48"/>
    </row>
    <row r="241" spans="1:16" ht="15" customHeight="1" thickBot="1" x14ac:dyDescent="0.25">
      <c r="C241" s="29"/>
      <c r="G241" s="29"/>
      <c r="H241" s="4"/>
      <c r="I241" s="14"/>
      <c r="J241" s="11"/>
      <c r="K241" s="54"/>
      <c r="N241" s="11"/>
      <c r="O241" s="54"/>
    </row>
    <row r="242" spans="1:16" ht="15" customHeight="1" thickBot="1" x14ac:dyDescent="0.25">
      <c r="B242" s="13">
        <f>+B6</f>
        <v>45760</v>
      </c>
      <c r="C242" s="57"/>
      <c r="D242" s="58" t="s">
        <v>6</v>
      </c>
      <c r="E242" s="14"/>
      <c r="F242" s="13">
        <f>+B6</f>
        <v>45760</v>
      </c>
      <c r="G242" s="57"/>
      <c r="H242" s="58" t="s">
        <v>6</v>
      </c>
    </row>
    <row r="243" spans="1:16" ht="15" customHeight="1" x14ac:dyDescent="0.2">
      <c r="B243" s="15" t="str">
        <f>D2A3</f>
        <v>FUTURO  VALVERT TT</v>
      </c>
      <c r="C243" s="16">
        <f>numd2a3</f>
        <v>8</v>
      </c>
      <c r="D243" s="45"/>
      <c r="F243" s="15" t="str">
        <f>D2B3</f>
        <v>FUTURO  VALVERT TT</v>
      </c>
      <c r="G243" s="16">
        <f>numd2b3</f>
        <v>9</v>
      </c>
      <c r="H243" s="45"/>
      <c r="J243" s="11"/>
      <c r="K243" s="54"/>
      <c r="N243" s="11"/>
      <c r="O243" s="54"/>
    </row>
    <row r="244" spans="1:16" ht="15" customHeight="1" x14ac:dyDescent="0.2">
      <c r="B244" s="18" t="str">
        <f>D2A1</f>
        <v>VERRIERES  EP</v>
      </c>
      <c r="C244" s="19">
        <f>numd2a1</f>
        <v>1</v>
      </c>
      <c r="D244" s="46"/>
      <c r="F244" s="18" t="str">
        <f>D2B1</f>
        <v>VERRIERES  EP</v>
      </c>
      <c r="G244" s="19">
        <f>numd2b1</f>
        <v>2</v>
      </c>
      <c r="H244" s="46"/>
    </row>
    <row r="245" spans="1:16" ht="15" customHeight="1" x14ac:dyDescent="0.2">
      <c r="B245" s="21" t="str">
        <f>D2A2</f>
        <v>CIVRAY  CTT</v>
      </c>
      <c r="C245" s="22">
        <f>numd2a2</f>
        <v>2</v>
      </c>
      <c r="D245" s="47"/>
      <c r="F245" s="21" t="str">
        <f>D2B2</f>
        <v>CIVRAY  CTT</v>
      </c>
      <c r="G245" s="22">
        <f>numd2b2</f>
        <v>1</v>
      </c>
      <c r="H245" s="47"/>
      <c r="J245" s="11"/>
      <c r="K245" s="54"/>
      <c r="N245" s="11"/>
      <c r="O245" s="54"/>
    </row>
    <row r="246" spans="1:16" ht="15" customHeight="1" x14ac:dyDescent="0.2">
      <c r="B246" s="18" t="str">
        <f>D2A8</f>
        <v xml:space="preserve">DANGE / LES ORMES </v>
      </c>
      <c r="C246" s="19">
        <f>numd2a8</f>
        <v>3</v>
      </c>
      <c r="D246" s="46"/>
      <c r="F246" s="18" t="str">
        <f>D2B8</f>
        <v xml:space="preserve">DANGE / LES ORMES </v>
      </c>
      <c r="G246" s="19">
        <f>numd2b8</f>
        <v>4</v>
      </c>
      <c r="H246" s="46"/>
      <c r="L246" s="4"/>
      <c r="P246" s="4"/>
    </row>
    <row r="247" spans="1:16" ht="15" customHeight="1" x14ac:dyDescent="0.2">
      <c r="A247" s="52"/>
      <c r="B247" s="21" t="str">
        <f>D2A4</f>
        <v>TTACC POITIERS 86</v>
      </c>
      <c r="C247" s="22">
        <f>numd2a4</f>
        <v>7</v>
      </c>
      <c r="D247" s="47"/>
      <c r="F247" s="21" t="str">
        <f>D2B4</f>
        <v xml:space="preserve">LUSIGNAN ASS. </v>
      </c>
      <c r="G247" s="22">
        <f>numd2b4</f>
        <v>3</v>
      </c>
      <c r="H247" s="47"/>
      <c r="J247" s="52"/>
    </row>
    <row r="248" spans="1:16" s="11" customFormat="1" ht="15" customHeight="1" x14ac:dyDescent="0.2">
      <c r="B248" s="18" t="str">
        <f>D2A7</f>
        <v>STADE POITEVIN</v>
      </c>
      <c r="C248" s="19">
        <f>numd2a7</f>
        <v>8</v>
      </c>
      <c r="D248" s="46"/>
      <c r="E248" s="3"/>
      <c r="F248" s="18" t="str">
        <f>D2B7</f>
        <v>CHAUVIGNY  TT</v>
      </c>
      <c r="G248" s="19">
        <f>numd2b7</f>
        <v>3</v>
      </c>
      <c r="H248" s="46"/>
      <c r="I248" s="3"/>
      <c r="J248" s="60"/>
      <c r="K248" s="60"/>
      <c r="L248" s="60"/>
      <c r="M248" s="60"/>
      <c r="N248" s="60"/>
      <c r="O248" s="60"/>
      <c r="P248" s="60"/>
    </row>
    <row r="249" spans="1:16" s="9" customFormat="1" ht="15" customHeight="1" x14ac:dyDescent="0.2">
      <c r="A249" s="14"/>
      <c r="B249" s="21" t="str">
        <f>D2A5</f>
        <v>NAINTRE  MJC</v>
      </c>
      <c r="C249" s="22">
        <f>numd2a5</f>
        <v>5</v>
      </c>
      <c r="D249" s="47"/>
      <c r="E249" s="3"/>
      <c r="F249" s="21" t="str">
        <f>D2B5</f>
        <v>NEUVILLE FJEP</v>
      </c>
      <c r="G249" s="22">
        <f>numd2b5</f>
        <v>2</v>
      </c>
      <c r="H249" s="47"/>
      <c r="I249" s="3"/>
      <c r="J249" s="61"/>
      <c r="K249" s="62"/>
      <c r="L249" s="63"/>
      <c r="M249" s="63"/>
      <c r="N249" s="61"/>
      <c r="O249" s="62"/>
      <c r="P249" s="63"/>
    </row>
    <row r="250" spans="1:16" ht="15" customHeight="1" thickBot="1" x14ac:dyDescent="0.25">
      <c r="B250" s="26" t="str">
        <f>D2A6</f>
        <v>TERCE / ST-JULIEN  EP</v>
      </c>
      <c r="C250" s="27">
        <f>numd2a6</f>
        <v>4</v>
      </c>
      <c r="D250" s="48"/>
      <c r="F250" s="26" t="str">
        <f>D2B6</f>
        <v>TERCE / ST-JULIEN  EP</v>
      </c>
      <c r="G250" s="27">
        <f>numd2b6</f>
        <v>5</v>
      </c>
      <c r="H250" s="48"/>
      <c r="J250" s="38"/>
      <c r="K250" s="39"/>
      <c r="L250" s="38"/>
      <c r="M250" s="38"/>
      <c r="N250" s="38"/>
      <c r="O250" s="64"/>
      <c r="P250" s="38"/>
    </row>
    <row r="251" spans="1:16" ht="15" customHeight="1" thickBot="1" x14ac:dyDescent="0.25">
      <c r="C251" s="29"/>
      <c r="G251" s="29"/>
      <c r="H251" s="4"/>
      <c r="I251" s="14"/>
      <c r="J251" s="38"/>
      <c r="K251" s="39"/>
      <c r="L251" s="38"/>
      <c r="M251" s="38"/>
      <c r="N251" s="38"/>
      <c r="O251" s="64"/>
      <c r="P251" s="38"/>
    </row>
    <row r="252" spans="1:16" ht="15" customHeight="1" thickBot="1" x14ac:dyDescent="0.25">
      <c r="B252" s="13">
        <f>+B7</f>
        <v>45795</v>
      </c>
      <c r="C252" s="57"/>
      <c r="D252" s="58" t="s">
        <v>7</v>
      </c>
      <c r="E252" s="14"/>
      <c r="F252" s="13">
        <f>+B7</f>
        <v>45795</v>
      </c>
      <c r="G252" s="57"/>
      <c r="H252" s="58" t="s">
        <v>7</v>
      </c>
      <c r="J252" s="38"/>
      <c r="K252" s="39"/>
      <c r="L252" s="38"/>
      <c r="M252" s="38"/>
      <c r="N252" s="38"/>
      <c r="O252" s="64"/>
      <c r="P252" s="38"/>
    </row>
    <row r="253" spans="1:16" ht="15" customHeight="1" x14ac:dyDescent="0.2">
      <c r="B253" s="15" t="str">
        <f>D2A1</f>
        <v>VERRIERES  EP</v>
      </c>
      <c r="C253" s="16">
        <f>numd2a1</f>
        <v>1</v>
      </c>
      <c r="D253" s="45"/>
      <c r="F253" s="15" t="str">
        <f>D2B1</f>
        <v>VERRIERES  EP</v>
      </c>
      <c r="G253" s="16">
        <f>numd2b1</f>
        <v>2</v>
      </c>
      <c r="H253" s="45"/>
      <c r="J253" s="38"/>
      <c r="K253" s="39"/>
      <c r="L253" s="38"/>
      <c r="M253" s="38"/>
      <c r="N253" s="38"/>
      <c r="O253" s="64"/>
      <c r="P253" s="38"/>
    </row>
    <row r="254" spans="1:16" ht="15" customHeight="1" x14ac:dyDescent="0.2">
      <c r="B254" s="18" t="str">
        <f>D2A2</f>
        <v>CIVRAY  CTT</v>
      </c>
      <c r="C254" s="19">
        <f>numd2a2</f>
        <v>2</v>
      </c>
      <c r="D254" s="46"/>
      <c r="F254" s="18" t="str">
        <f>D2B2</f>
        <v>CIVRAY  CTT</v>
      </c>
      <c r="G254" s="19">
        <f>numd2b2</f>
        <v>1</v>
      </c>
      <c r="H254" s="46"/>
      <c r="J254" s="38"/>
      <c r="K254" s="39"/>
      <c r="L254" s="38"/>
      <c r="M254" s="38"/>
      <c r="N254" s="38"/>
      <c r="O254" s="64"/>
      <c r="P254" s="38"/>
    </row>
    <row r="255" spans="1:16" ht="15" customHeight="1" x14ac:dyDescent="0.2">
      <c r="B255" s="21" t="str">
        <f>D2A7</f>
        <v>STADE POITEVIN</v>
      </c>
      <c r="C255" s="22">
        <f>numd2a7</f>
        <v>8</v>
      </c>
      <c r="D255" s="47"/>
      <c r="F255" s="21" t="str">
        <f>D2B7</f>
        <v>CHAUVIGNY  TT</v>
      </c>
      <c r="G255" s="22">
        <f>numd2b7</f>
        <v>3</v>
      </c>
      <c r="H255" s="47"/>
      <c r="J255" s="38"/>
      <c r="K255" s="39"/>
      <c r="L255" s="38"/>
      <c r="M255" s="38"/>
      <c r="N255" s="38"/>
      <c r="O255" s="64"/>
      <c r="P255" s="38"/>
    </row>
    <row r="256" spans="1:16" ht="15" customHeight="1" x14ac:dyDescent="0.2">
      <c r="B256" s="18" t="str">
        <f>D2A3</f>
        <v>FUTURO  VALVERT TT</v>
      </c>
      <c r="C256" s="19">
        <f>numd2a3</f>
        <v>8</v>
      </c>
      <c r="D256" s="46"/>
      <c r="F256" s="18" t="str">
        <f>D2B3</f>
        <v>FUTURO  VALVERT TT</v>
      </c>
      <c r="G256" s="19">
        <f>numd2b3</f>
        <v>9</v>
      </c>
      <c r="H256" s="46"/>
      <c r="J256" s="38"/>
      <c r="K256" s="39"/>
      <c r="L256" s="38"/>
      <c r="M256" s="38"/>
      <c r="N256" s="38"/>
      <c r="O256" s="64"/>
      <c r="P256" s="38"/>
    </row>
    <row r="257" spans="1:16" ht="15" customHeight="1" x14ac:dyDescent="0.2">
      <c r="B257" s="21" t="str">
        <f>D2A6</f>
        <v>TERCE / ST-JULIEN  EP</v>
      </c>
      <c r="C257" s="22">
        <f>numd2a6</f>
        <v>4</v>
      </c>
      <c r="D257" s="47"/>
      <c r="F257" s="21" t="str">
        <f>D2B6</f>
        <v>TERCE / ST-JULIEN  EP</v>
      </c>
      <c r="G257" s="22">
        <f>numd2b6</f>
        <v>5</v>
      </c>
      <c r="H257" s="47"/>
      <c r="J257" s="38"/>
      <c r="K257" s="39"/>
      <c r="L257" s="38"/>
      <c r="M257" s="38"/>
      <c r="N257" s="38"/>
      <c r="O257" s="64"/>
      <c r="P257" s="38"/>
    </row>
    <row r="258" spans="1:16" ht="15" customHeight="1" x14ac:dyDescent="0.2">
      <c r="B258" s="18" t="str">
        <f>D2A4</f>
        <v>TTACC POITIERS 86</v>
      </c>
      <c r="C258" s="19">
        <f>numd2a4</f>
        <v>7</v>
      </c>
      <c r="D258" s="46"/>
      <c r="F258" s="18" t="str">
        <f>D2B4</f>
        <v xml:space="preserve">LUSIGNAN ASS. </v>
      </c>
      <c r="G258" s="19">
        <f>numd2b4</f>
        <v>3</v>
      </c>
      <c r="H258" s="46"/>
      <c r="J258" s="38"/>
      <c r="K258" s="39"/>
      <c r="L258" s="38"/>
      <c r="M258" s="38"/>
      <c r="N258" s="38"/>
      <c r="O258" s="64"/>
      <c r="P258" s="38"/>
    </row>
    <row r="259" spans="1:16" s="9" customFormat="1" ht="15" customHeight="1" x14ac:dyDescent="0.2">
      <c r="A259" s="14"/>
      <c r="B259" s="21" t="str">
        <f>D2A8</f>
        <v xml:space="preserve">DANGE / LES ORMES </v>
      </c>
      <c r="C259" s="22">
        <f>numd2a8</f>
        <v>3</v>
      </c>
      <c r="D259" s="47"/>
      <c r="E259" s="3"/>
      <c r="F259" s="21" t="str">
        <f>D2B8</f>
        <v xml:space="preserve">DANGE / LES ORMES </v>
      </c>
      <c r="G259" s="22">
        <f>numd2b8</f>
        <v>4</v>
      </c>
      <c r="H259" s="47"/>
      <c r="I259" s="3"/>
      <c r="J259" s="61"/>
      <c r="K259" s="65"/>
      <c r="L259" s="63"/>
      <c r="M259" s="63"/>
      <c r="N259" s="61"/>
      <c r="O259" s="62"/>
      <c r="P259" s="63"/>
    </row>
    <row r="260" spans="1:16" ht="15" customHeight="1" thickBot="1" x14ac:dyDescent="0.25">
      <c r="B260" s="26" t="str">
        <f>D2A5</f>
        <v>NAINTRE  MJC</v>
      </c>
      <c r="C260" s="27">
        <f>numd2a5</f>
        <v>5</v>
      </c>
      <c r="D260" s="48"/>
      <c r="F260" s="26" t="str">
        <f>D2B5</f>
        <v>NEUVILLE FJEP</v>
      </c>
      <c r="G260" s="27">
        <f>numd2b5</f>
        <v>2</v>
      </c>
      <c r="H260" s="48"/>
      <c r="J260" s="38"/>
      <c r="K260" s="39"/>
      <c r="L260" s="38"/>
      <c r="M260" s="38"/>
      <c r="N260" s="38"/>
      <c r="O260" s="64"/>
      <c r="P260" s="38"/>
    </row>
    <row r="261" spans="1:16" ht="15" customHeight="1" x14ac:dyDescent="0.2">
      <c r="H261" s="4"/>
      <c r="J261" s="38"/>
      <c r="K261" s="39"/>
      <c r="L261" s="38"/>
      <c r="M261" s="38"/>
      <c r="N261" s="38"/>
      <c r="O261" s="64"/>
      <c r="P261" s="38"/>
    </row>
    <row r="262" spans="1:16" ht="15" customHeight="1" x14ac:dyDescent="0.2">
      <c r="B262" s="32" t="str">
        <f>+D2A1</f>
        <v>VERRIERES  EP</v>
      </c>
      <c r="C262" s="33">
        <f>+numd2a1</f>
        <v>1</v>
      </c>
      <c r="D262" s="34"/>
      <c r="E262" s="29"/>
      <c r="F262" s="32" t="str">
        <f>+D2B1</f>
        <v>VERRIERES  EP</v>
      </c>
      <c r="G262" s="33">
        <f>+numd2b1</f>
        <v>2</v>
      </c>
      <c r="H262" s="34"/>
      <c r="J262" s="38"/>
      <c r="K262" s="39"/>
      <c r="L262" s="38"/>
      <c r="M262" s="38"/>
      <c r="N262" s="38"/>
      <c r="O262" s="64"/>
      <c r="P262" s="38"/>
    </row>
    <row r="263" spans="1:16" ht="15" customHeight="1" x14ac:dyDescent="0.2">
      <c r="B263" s="3" t="str">
        <f>VLOOKUP(B262,Capitaine,(C262*2)+1,FALSE)</f>
        <v>PH - DERUWEZ</v>
      </c>
      <c r="C263" s="29"/>
      <c r="D263" s="37" t="str">
        <f>VLOOKUP(B262,Capitaine,C262*2+2,FALSE)</f>
        <v>07 88 15 33 23</v>
      </c>
      <c r="E263" s="29"/>
      <c r="F263" s="3" t="str">
        <f>VLOOKUP(F262,Capitaine,(G262*2)+1,FALSE)</f>
        <v>B - BROSSIER</v>
      </c>
      <c r="G263" s="29"/>
      <c r="H263" s="37" t="str">
        <f>VLOOKUP(F262,Capitaine,G262*2+2,FALSE)</f>
        <v>07 68 39 14 75</v>
      </c>
      <c r="J263" s="38"/>
      <c r="K263" s="39"/>
      <c r="L263" s="38"/>
      <c r="M263" s="38"/>
      <c r="N263" s="38"/>
      <c r="O263" s="64"/>
      <c r="P263" s="38"/>
    </row>
    <row r="264" spans="1:16" ht="15" customHeight="1" x14ac:dyDescent="0.2">
      <c r="B264" s="32" t="str">
        <f>D2A2</f>
        <v>CIVRAY  CTT</v>
      </c>
      <c r="C264" s="33">
        <f>numd2a2</f>
        <v>2</v>
      </c>
      <c r="D264" s="34"/>
      <c r="E264" s="29"/>
      <c r="F264" s="32" t="str">
        <f>D2B2</f>
        <v>CIVRAY  CTT</v>
      </c>
      <c r="G264" s="33">
        <f>numd2b2</f>
        <v>1</v>
      </c>
      <c r="H264" s="34"/>
      <c r="J264" s="38"/>
      <c r="K264" s="39"/>
      <c r="L264" s="38"/>
      <c r="M264" s="38"/>
      <c r="N264" s="38"/>
      <c r="O264" s="64"/>
      <c r="P264" s="38"/>
    </row>
    <row r="265" spans="1:16" ht="15" customHeight="1" x14ac:dyDescent="0.2">
      <c r="B265" s="3" t="str">
        <f>VLOOKUP(B264,Capitaine,(C264*2)+1,FALSE)</f>
        <v>J PH - MINOT</v>
      </c>
      <c r="C265" s="29"/>
      <c r="D265" s="37" t="str">
        <f>VLOOKUP(B264,Capitaine,C264*2+2,FALSE)</f>
        <v>06 85 58 31 97</v>
      </c>
      <c r="E265" s="29"/>
      <c r="F265" s="3" t="str">
        <f>VLOOKUP(F264,Capitaine,(G264*2)+1,FALSE)</f>
        <v>F - SELOSSE</v>
      </c>
      <c r="G265" s="29"/>
      <c r="H265" s="37" t="str">
        <f>VLOOKUP(F264,Capitaine,G264*2+2,FALSE)</f>
        <v>06 85 94 47 48</v>
      </c>
      <c r="J265" s="38"/>
      <c r="K265" s="39"/>
      <c r="L265" s="38"/>
      <c r="M265" s="38"/>
      <c r="N265" s="38"/>
      <c r="O265" s="64"/>
      <c r="P265" s="38"/>
    </row>
    <row r="266" spans="1:16" ht="15" customHeight="1" x14ac:dyDescent="0.2">
      <c r="B266" s="32" t="str">
        <f>D2A3</f>
        <v>FUTURO  VALVERT TT</v>
      </c>
      <c r="C266" s="33">
        <f>numd2a3</f>
        <v>8</v>
      </c>
      <c r="D266" s="34"/>
      <c r="E266" s="29"/>
      <c r="F266" s="32" t="str">
        <f>D2B3</f>
        <v>FUTURO  VALVERT TT</v>
      </c>
      <c r="G266" s="33">
        <f>numd2b3</f>
        <v>9</v>
      </c>
      <c r="H266" s="34"/>
      <c r="J266" s="38"/>
      <c r="K266" s="39"/>
      <c r="L266" s="38"/>
      <c r="M266" s="38"/>
      <c r="N266" s="38"/>
      <c r="O266" s="64"/>
      <c r="P266" s="38"/>
    </row>
    <row r="267" spans="1:16" s="38" customFormat="1" ht="15" customHeight="1" x14ac:dyDescent="0.2">
      <c r="B267" s="66" t="s">
        <v>11</v>
      </c>
      <c r="C267" s="39"/>
      <c r="D267" s="67" t="s">
        <v>12</v>
      </c>
      <c r="E267" s="39"/>
      <c r="F267" s="66" t="s">
        <v>11</v>
      </c>
      <c r="G267" s="39"/>
      <c r="H267" s="67" t="s">
        <v>12</v>
      </c>
      <c r="K267" s="39"/>
      <c r="O267" s="64"/>
    </row>
    <row r="268" spans="1:16" ht="15" customHeight="1" x14ac:dyDescent="0.2">
      <c r="B268" s="32" t="str">
        <f>D2A4</f>
        <v>TTACC POITIERS 86</v>
      </c>
      <c r="C268" s="33">
        <f>numd2a4</f>
        <v>7</v>
      </c>
      <c r="D268" s="34"/>
      <c r="E268" s="29"/>
      <c r="F268" s="32" t="str">
        <f>D2B4</f>
        <v xml:space="preserve">LUSIGNAN ASS. </v>
      </c>
      <c r="G268" s="33">
        <f>numd2b4</f>
        <v>3</v>
      </c>
      <c r="H268" s="34"/>
      <c r="J268" s="38"/>
      <c r="K268" s="39"/>
      <c r="L268" s="38"/>
      <c r="M268" s="38"/>
      <c r="N268" s="38"/>
      <c r="O268" s="64"/>
      <c r="P268" s="38"/>
    </row>
    <row r="269" spans="1:16" s="9" customFormat="1" ht="15" customHeight="1" x14ac:dyDescent="0.2">
      <c r="A269" s="14"/>
      <c r="B269" s="3" t="str">
        <f>VLOOKUP(B268,Capitaine,(C268*2)+1,FALSE)</f>
        <v>M - CUSIN</v>
      </c>
      <c r="C269" s="29"/>
      <c r="D269" s="37" t="str">
        <f>VLOOKUP(B268,Capitaine,C268*2+2,FALSE)</f>
        <v>06 73 86 38 31</v>
      </c>
      <c r="E269" s="29"/>
      <c r="F269" s="3" t="str">
        <f>VLOOKUP(F268,Capitaine,(G268*2)+1,FALSE)</f>
        <v>H - BADIE</v>
      </c>
      <c r="G269" s="29"/>
      <c r="H269" s="37" t="str">
        <f>VLOOKUP(F268,Capitaine,G268*2+2,FALSE)</f>
        <v>06 82 40 16 24</v>
      </c>
      <c r="I269" s="3"/>
      <c r="J269" s="61"/>
      <c r="K269" s="65"/>
      <c r="L269" s="63"/>
      <c r="M269" s="63"/>
      <c r="N269" s="61"/>
      <c r="O269" s="62"/>
      <c r="P269" s="63"/>
    </row>
    <row r="270" spans="1:16" ht="15" customHeight="1" x14ac:dyDescent="0.2">
      <c r="B270" s="32" t="str">
        <f>D2A5</f>
        <v>NAINTRE  MJC</v>
      </c>
      <c r="C270" s="33">
        <f>numd2a5</f>
        <v>5</v>
      </c>
      <c r="D270" s="34"/>
      <c r="E270" s="29"/>
      <c r="F270" s="32" t="str">
        <f>D2B5</f>
        <v>NEUVILLE FJEP</v>
      </c>
      <c r="G270" s="33">
        <f>numd2b5</f>
        <v>2</v>
      </c>
      <c r="H270" s="34"/>
      <c r="J270" s="38"/>
      <c r="K270" s="39"/>
      <c r="L270" s="38"/>
      <c r="M270" s="38"/>
      <c r="N270" s="38"/>
      <c r="O270" s="64"/>
      <c r="P270" s="38"/>
    </row>
    <row r="271" spans="1:16" ht="15" customHeight="1" x14ac:dyDescent="0.2">
      <c r="B271" s="3" t="str">
        <f>VLOOKUP(B270,Capitaine,(C270*2)+1,FALSE)</f>
        <v>ST - POUSSET</v>
      </c>
      <c r="C271" s="29"/>
      <c r="D271" s="37" t="str">
        <f>VLOOKUP(B270,Capitaine,C270*2+2,FALSE)</f>
        <v>06 08 16 28 32</v>
      </c>
      <c r="E271" s="29"/>
      <c r="F271" s="3" t="str">
        <f>VLOOKUP(F270,Capitaine,(G270*2)+1,FALSE)</f>
        <v>JF - SEMUR</v>
      </c>
      <c r="G271" s="29"/>
      <c r="H271" s="37" t="str">
        <f>VLOOKUP(F270,Capitaine,G270*2+2,FALSE)</f>
        <v>06 35 15 81 13</v>
      </c>
      <c r="J271" s="38"/>
      <c r="K271" s="39"/>
      <c r="L271" s="38"/>
      <c r="M271" s="38"/>
      <c r="N271" s="38"/>
      <c r="O271" s="64"/>
      <c r="P271" s="38"/>
    </row>
    <row r="272" spans="1:16" ht="15" customHeight="1" x14ac:dyDescent="0.2">
      <c r="B272" s="32" t="str">
        <f>D2A6</f>
        <v>TERCE / ST-JULIEN  EP</v>
      </c>
      <c r="C272" s="33">
        <f>numd2a6</f>
        <v>4</v>
      </c>
      <c r="D272" s="34"/>
      <c r="E272" s="29"/>
      <c r="F272" s="32" t="str">
        <f>D2B6</f>
        <v>TERCE / ST-JULIEN  EP</v>
      </c>
      <c r="G272" s="33">
        <f>numd2b6</f>
        <v>5</v>
      </c>
      <c r="H272" s="34"/>
      <c r="J272" s="38"/>
      <c r="K272" s="39"/>
      <c r="L272" s="38"/>
      <c r="M272" s="38"/>
      <c r="N272" s="38"/>
      <c r="O272" s="64"/>
      <c r="P272" s="38"/>
    </row>
    <row r="273" spans="1:17" ht="15" customHeight="1" x14ac:dyDescent="0.2">
      <c r="B273" s="3" t="str">
        <f>VLOOKUP(B272,Capitaine,(C272*2)+1,FALSE)</f>
        <v>Y - MICHAUD</v>
      </c>
      <c r="C273" s="29"/>
      <c r="D273" s="37" t="str">
        <f>VLOOKUP(B272,Capitaine,C272*2+2,FALSE)</f>
        <v>06 43 20 23 61</v>
      </c>
      <c r="E273" s="29"/>
      <c r="F273" s="3" t="str">
        <f>VLOOKUP(F272,Capitaine,(G272*2)+1,FALSE)</f>
        <v>Y - MICHAUD</v>
      </c>
      <c r="G273" s="29"/>
      <c r="H273" s="37" t="str">
        <f>VLOOKUP(F272,Capitaine,G272*2+2,FALSE)</f>
        <v>06 43 20 23 61</v>
      </c>
      <c r="J273" s="38"/>
      <c r="K273" s="39"/>
      <c r="L273" s="38"/>
      <c r="M273" s="38"/>
      <c r="N273" s="38"/>
      <c r="O273" s="64"/>
      <c r="P273" s="38"/>
    </row>
    <row r="274" spans="1:17" ht="15" customHeight="1" x14ac:dyDescent="0.2">
      <c r="B274" s="32" t="str">
        <f>D2A7</f>
        <v>STADE POITEVIN</v>
      </c>
      <c r="C274" s="33">
        <f>numd2a7</f>
        <v>8</v>
      </c>
      <c r="D274" s="34"/>
      <c r="E274" s="29"/>
      <c r="F274" s="32" t="str">
        <f>D2B7</f>
        <v>CHAUVIGNY  TT</v>
      </c>
      <c r="G274" s="33">
        <f>numd2b7</f>
        <v>3</v>
      </c>
      <c r="H274" s="34"/>
      <c r="J274" s="38"/>
      <c r="K274" s="39"/>
      <c r="L274" s="38"/>
      <c r="M274" s="38"/>
      <c r="N274" s="38"/>
      <c r="O274" s="64"/>
      <c r="P274" s="38"/>
    </row>
    <row r="275" spans="1:17" ht="15" customHeight="1" x14ac:dyDescent="0.2">
      <c r="B275" s="3" t="str">
        <f>VLOOKUP(B274,Capitaine,(C274*2)+1,FALSE)</f>
        <v>TH - GAUTHIER</v>
      </c>
      <c r="C275" s="29"/>
      <c r="D275" s="37" t="str">
        <f>VLOOKUP(B274,Capitaine,C274*2+2,FALSE)</f>
        <v>06 27 25 31 19</v>
      </c>
      <c r="E275" s="29"/>
      <c r="F275" s="3" t="str">
        <f>VLOOKUP(F274,Capitaine,(G274*2)+1,FALSE)</f>
        <v>PH.E - BEAUJEAN</v>
      </c>
      <c r="G275" s="29"/>
      <c r="H275" s="37" t="str">
        <f>VLOOKUP(F274,Capitaine,G274*2+2,FALSE)</f>
        <v>06 85 02 79 00</v>
      </c>
      <c r="J275" s="38"/>
      <c r="K275" s="39"/>
      <c r="L275" s="38"/>
      <c r="M275" s="38"/>
      <c r="N275" s="38"/>
      <c r="O275" s="64"/>
      <c r="P275" s="38"/>
    </row>
    <row r="276" spans="1:17" ht="15" customHeight="1" x14ac:dyDescent="0.2">
      <c r="B276" s="32" t="str">
        <f>D2A8</f>
        <v xml:space="preserve">DANGE / LES ORMES </v>
      </c>
      <c r="C276" s="33">
        <f>numd2a8</f>
        <v>3</v>
      </c>
      <c r="D276" s="34"/>
      <c r="E276" s="29"/>
      <c r="F276" s="32" t="str">
        <f>D2B8</f>
        <v xml:space="preserve">DANGE / LES ORMES </v>
      </c>
      <c r="G276" s="33">
        <f>numd2b8</f>
        <v>4</v>
      </c>
      <c r="H276" s="34"/>
      <c r="J276" s="38"/>
      <c r="K276" s="39"/>
      <c r="L276" s="38"/>
      <c r="M276" s="38"/>
      <c r="N276" s="38"/>
      <c r="O276" s="64"/>
      <c r="P276" s="38"/>
    </row>
    <row r="277" spans="1:17" ht="15" customHeight="1" x14ac:dyDescent="0.2">
      <c r="B277" s="3" t="str">
        <f>VLOOKUP(B276,Capitaine,(C276*2)+1,FALSE)</f>
        <v>I - LAULERGUE</v>
      </c>
      <c r="C277" s="29"/>
      <c r="D277" s="37" t="str">
        <f>VLOOKUP(B276,Capitaine,C276*2+2,FALSE)</f>
        <v>06 89 94 06 53</v>
      </c>
      <c r="E277" s="29"/>
      <c r="F277" s="3" t="str">
        <f>VLOOKUP(F276,Capitaine,(G276*2)+1,FALSE)</f>
        <v>W - DOIDY</v>
      </c>
      <c r="G277" s="29"/>
      <c r="H277" s="37" t="str">
        <f>VLOOKUP(F276,Capitaine,G276*2+2,FALSE)</f>
        <v>06 83 47 54 53</v>
      </c>
      <c r="J277" s="38"/>
      <c r="K277" s="39"/>
      <c r="L277" s="38"/>
      <c r="M277" s="38"/>
      <c r="N277" s="38"/>
      <c r="O277" s="64"/>
      <c r="P277" s="38"/>
    </row>
    <row r="278" spans="1:17" ht="15" customHeight="1" x14ac:dyDescent="0.2">
      <c r="C278" s="29"/>
      <c r="D278" s="37"/>
      <c r="E278" s="29"/>
      <c r="G278" s="29"/>
      <c r="H278" s="37"/>
      <c r="J278" s="38"/>
      <c r="K278" s="39"/>
      <c r="L278" s="38"/>
      <c r="M278" s="38"/>
      <c r="N278" s="38"/>
      <c r="O278" s="64"/>
      <c r="P278" s="38"/>
    </row>
    <row r="279" spans="1:17" ht="15" customHeight="1" x14ac:dyDescent="0.2">
      <c r="C279" s="29"/>
      <c r="D279" s="37"/>
      <c r="E279" s="29"/>
      <c r="G279" s="29"/>
      <c r="H279" s="37"/>
      <c r="J279" s="38"/>
      <c r="K279" s="39"/>
      <c r="L279" s="38"/>
      <c r="M279" s="38"/>
      <c r="N279" s="38"/>
      <c r="O279" s="64"/>
      <c r="P279" s="38"/>
    </row>
    <row r="280" spans="1:17" ht="20.100000000000001" customHeight="1" x14ac:dyDescent="0.2">
      <c r="D280" s="59"/>
      <c r="E280" s="29"/>
      <c r="H280" s="59"/>
      <c r="J280" s="38"/>
      <c r="K280" s="39"/>
      <c r="L280" s="38"/>
      <c r="M280" s="38"/>
      <c r="N280" s="38"/>
      <c r="O280" s="64"/>
      <c r="P280" s="38"/>
    </row>
    <row r="281" spans="1:17" s="9" customFormat="1" ht="23.25" x14ac:dyDescent="0.2">
      <c r="A281" s="14"/>
      <c r="B281" s="10" t="s">
        <v>15</v>
      </c>
      <c r="C281" s="10"/>
      <c r="D281" s="10"/>
      <c r="E281" s="10"/>
      <c r="F281" s="10"/>
      <c r="G281" s="10"/>
      <c r="H281" s="10"/>
      <c r="I281" s="3"/>
      <c r="J281" s="11"/>
      <c r="K281" s="29"/>
      <c r="L281" s="3"/>
      <c r="M281" s="3"/>
      <c r="N281" s="11"/>
      <c r="O281" s="3"/>
      <c r="P281" s="3"/>
      <c r="Q281" s="3"/>
    </row>
    <row r="282" spans="1:17" x14ac:dyDescent="0.2">
      <c r="B282" s="60"/>
      <c r="C282" s="60"/>
      <c r="D282" s="68"/>
      <c r="E282" s="60"/>
      <c r="F282" s="60"/>
      <c r="G282" s="38"/>
      <c r="H282" s="38"/>
      <c r="I282" s="69"/>
      <c r="J282" s="60"/>
      <c r="K282" s="38"/>
      <c r="L282" s="38"/>
      <c r="M282" s="38"/>
      <c r="N282" s="60"/>
      <c r="O282" s="38"/>
      <c r="P282" s="38"/>
    </row>
    <row r="283" spans="1:17" ht="12.75" thickBot="1" x14ac:dyDescent="0.25">
      <c r="B283" s="11" t="s">
        <v>16</v>
      </c>
      <c r="C283" s="11"/>
      <c r="D283" s="54"/>
      <c r="E283" s="11"/>
      <c r="F283" s="11" t="s">
        <v>17</v>
      </c>
      <c r="J283" s="11" t="s">
        <v>18</v>
      </c>
      <c r="N283" s="11" t="s">
        <v>19</v>
      </c>
    </row>
    <row r="284" spans="1:17" ht="15" customHeight="1" thickBot="1" x14ac:dyDescent="0.25">
      <c r="B284" s="13">
        <f>+B1</f>
        <v>45676</v>
      </c>
      <c r="C284" s="58"/>
      <c r="D284" s="55" t="s">
        <v>0</v>
      </c>
      <c r="E284" s="9"/>
      <c r="F284" s="13">
        <f>+B1</f>
        <v>45676</v>
      </c>
      <c r="G284" s="58"/>
      <c r="H284" s="56" t="s">
        <v>0</v>
      </c>
      <c r="I284" s="9"/>
      <c r="J284" s="13">
        <f>+B1</f>
        <v>45676</v>
      </c>
      <c r="K284" s="58"/>
      <c r="L284" s="56" t="s">
        <v>0</v>
      </c>
      <c r="M284" s="9"/>
      <c r="N284" s="13">
        <f>+B1</f>
        <v>45676</v>
      </c>
      <c r="O284" s="58"/>
      <c r="P284" s="56" t="s">
        <v>0</v>
      </c>
    </row>
    <row r="285" spans="1:17" ht="15" customHeight="1" x14ac:dyDescent="0.2">
      <c r="B285" s="15" t="str">
        <f>D3A1</f>
        <v>TERCE / ST-JULIEN  EP</v>
      </c>
      <c r="C285" s="17">
        <f>numd3a1</f>
        <v>6</v>
      </c>
      <c r="D285" s="45"/>
      <c r="F285" s="15" t="str">
        <f>D3B1</f>
        <v>TERCE / ST-JULIEN  EP</v>
      </c>
      <c r="G285" s="17">
        <f>numd3b1</f>
        <v>7</v>
      </c>
      <c r="H285" s="70"/>
      <c r="J285" s="15" t="str">
        <f>D3C1</f>
        <v>ST-BENOIT TT</v>
      </c>
      <c r="K285" s="17">
        <f>numd3c1</f>
        <v>7</v>
      </c>
      <c r="L285" s="70"/>
      <c r="N285" s="15" t="str">
        <f>D3D1</f>
        <v>CHATELLERAULT ASTT</v>
      </c>
      <c r="O285" s="17">
        <f>numd3d1</f>
        <v>4</v>
      </c>
      <c r="P285" s="70"/>
    </row>
    <row r="286" spans="1:17" ht="15" customHeight="1" x14ac:dyDescent="0.2">
      <c r="B286" s="18" t="str">
        <f>D3A8</f>
        <v>STADE POITEVIN</v>
      </c>
      <c r="C286" s="20">
        <f>numd3a8</f>
        <v>9</v>
      </c>
      <c r="D286" s="46"/>
      <c r="F286" s="18" t="str">
        <f>D3B8</f>
        <v>NAINTRE  MJC</v>
      </c>
      <c r="G286" s="20">
        <f>numd3b8</f>
        <v>8</v>
      </c>
      <c r="H286" s="71"/>
      <c r="J286" s="18" t="str">
        <f>D3C8</f>
        <v>TTACC POITIERS 86</v>
      </c>
      <c r="K286" s="20">
        <f>numd3c8</f>
        <v>9</v>
      </c>
      <c r="L286" s="71"/>
      <c r="N286" s="18" t="str">
        <f>D3D8</f>
        <v>NAINTRE  MJC</v>
      </c>
      <c r="O286" s="20">
        <f>numd3d8</f>
        <v>7</v>
      </c>
      <c r="P286" s="71"/>
    </row>
    <row r="287" spans="1:17" ht="15" customHeight="1" x14ac:dyDescent="0.2">
      <c r="B287" s="21" t="str">
        <f>D3A2</f>
        <v>MIGNE-AUXANCES  TT</v>
      </c>
      <c r="C287" s="23">
        <f>numd3a2</f>
        <v>2</v>
      </c>
      <c r="D287" s="47"/>
      <c r="F287" s="21" t="str">
        <f>D3B2</f>
        <v>MONTAMISE TT</v>
      </c>
      <c r="G287" s="23">
        <f>numd3b2</f>
        <v>6</v>
      </c>
      <c r="H287" s="72"/>
      <c r="J287" s="21" t="str">
        <f>D3C2</f>
        <v>MIGNE-AUXANCES  TT</v>
      </c>
      <c r="K287" s="23">
        <f>numd3c2</f>
        <v>3</v>
      </c>
      <c r="L287" s="72"/>
      <c r="N287" s="21" t="str">
        <f>D3D2</f>
        <v>LOUDUN  PPCL</v>
      </c>
      <c r="O287" s="23">
        <f>numd3d2</f>
        <v>3</v>
      </c>
      <c r="P287" s="72"/>
    </row>
    <row r="288" spans="1:17" ht="15" customHeight="1" x14ac:dyDescent="0.2">
      <c r="B288" s="18" t="str">
        <f>D3A7</f>
        <v>FUTURO  VALVERT TT</v>
      </c>
      <c r="C288" s="20">
        <f>numd3a7</f>
        <v>12</v>
      </c>
      <c r="D288" s="46"/>
      <c r="F288" s="18" t="str">
        <f>D3B7</f>
        <v>FUTURO  VALVERT TT</v>
      </c>
      <c r="G288" s="20">
        <f>numd3b7</f>
        <v>13</v>
      </c>
      <c r="H288" s="71"/>
      <c r="J288" s="18" t="str">
        <f>D3C7</f>
        <v>FUTURO  VALVERT TT</v>
      </c>
      <c r="K288" s="20">
        <f>numd3c7</f>
        <v>10</v>
      </c>
      <c r="L288" s="71"/>
      <c r="N288" s="18" t="str">
        <f>D3D7</f>
        <v>FUTURO  VALVERT TT</v>
      </c>
      <c r="O288" s="20">
        <f>numd3d7</f>
        <v>11</v>
      </c>
      <c r="P288" s="71"/>
    </row>
    <row r="289" spans="1:17" ht="15" customHeight="1" x14ac:dyDescent="0.2">
      <c r="B289" s="21" t="str">
        <f>D3A3</f>
        <v>NOUAILLE-MAUPERTUIS TT</v>
      </c>
      <c r="C289" s="23">
        <f>numd3a3</f>
        <v>3</v>
      </c>
      <c r="D289" s="47"/>
      <c r="F289" s="21" t="str">
        <f>D3B3</f>
        <v>NOUAILLE-MAUPERTUIS TT</v>
      </c>
      <c r="G289" s="23">
        <f>numd3b3</f>
        <v>2</v>
      </c>
      <c r="H289" s="72"/>
      <c r="J289" s="21" t="str">
        <f>D3C3</f>
        <v>TERCE / ST-JULIEN  EP</v>
      </c>
      <c r="K289" s="23">
        <f>numd3c3</f>
        <v>8</v>
      </c>
      <c r="L289" s="72"/>
      <c r="N289" s="21" t="str">
        <f>D3D3</f>
        <v>STADE POITEVIN</v>
      </c>
      <c r="O289" s="23">
        <f>numd3d3</f>
        <v>10</v>
      </c>
      <c r="P289" s="72"/>
    </row>
    <row r="290" spans="1:17" ht="15" customHeight="1" x14ac:dyDescent="0.2">
      <c r="B290" s="18" t="str">
        <f>D3A6</f>
        <v>US  VIVONNE</v>
      </c>
      <c r="C290" s="20">
        <f>numd3a6</f>
        <v>5</v>
      </c>
      <c r="D290" s="46"/>
      <c r="F290" s="18" t="str">
        <f>D3B6</f>
        <v>US  VIVONNE</v>
      </c>
      <c r="G290" s="20">
        <f>numd3b6</f>
        <v>6</v>
      </c>
      <c r="H290" s="71"/>
      <c r="J290" s="18" t="str">
        <f>D3C6</f>
        <v>MONTAMISE TT</v>
      </c>
      <c r="K290" s="20">
        <f>numd3c6</f>
        <v>5</v>
      </c>
      <c r="L290" s="71"/>
      <c r="N290" s="18" t="str">
        <f>D3D6</f>
        <v>NEUVILLE FJEP</v>
      </c>
      <c r="O290" s="20">
        <f>numd3d6</f>
        <v>3</v>
      </c>
      <c r="P290" s="71"/>
    </row>
    <row r="291" spans="1:17" s="9" customFormat="1" ht="15" customHeight="1" x14ac:dyDescent="0.2">
      <c r="A291" s="14"/>
      <c r="B291" s="21" t="str">
        <f>D3A4</f>
        <v>TTACC POITIERS 86</v>
      </c>
      <c r="C291" s="23">
        <f>numd3a4</f>
        <v>8</v>
      </c>
      <c r="D291" s="47"/>
      <c r="E291" s="3"/>
      <c r="F291" s="21" t="str">
        <f>D3B4</f>
        <v>VERRIERES  EP</v>
      </c>
      <c r="G291" s="23">
        <f>numd3b4</f>
        <v>3</v>
      </c>
      <c r="H291" s="72"/>
      <c r="I291" s="3"/>
      <c r="J291" s="21" t="str">
        <f>D3C4</f>
        <v>CHAUVIGNY  TT</v>
      </c>
      <c r="K291" s="23">
        <f>numd3c4</f>
        <v>4</v>
      </c>
      <c r="L291" s="72"/>
      <c r="M291" s="3"/>
      <c r="N291" s="21" t="str">
        <f>D3D4</f>
        <v xml:space="preserve">DANGE / LES ORMES </v>
      </c>
      <c r="O291" s="23">
        <f>numd3d4</f>
        <v>5</v>
      </c>
      <c r="P291" s="72"/>
    </row>
    <row r="292" spans="1:17" ht="15" customHeight="1" thickBot="1" x14ac:dyDescent="0.25">
      <c r="B292" s="26" t="str">
        <f>D3A5</f>
        <v>ST-BENOIT TT</v>
      </c>
      <c r="C292" s="28">
        <f>numd3a5</f>
        <v>9</v>
      </c>
      <c r="D292" s="48"/>
      <c r="F292" s="26" t="str">
        <f>D3B5</f>
        <v>ST-BENOIT TT</v>
      </c>
      <c r="G292" s="28">
        <f>numd3b5</f>
        <v>8</v>
      </c>
      <c r="H292" s="73"/>
      <c r="J292" s="26" t="str">
        <f>D3C5</f>
        <v>NAINTRE  MJC</v>
      </c>
      <c r="K292" s="28">
        <f>numd3c5</f>
        <v>6</v>
      </c>
      <c r="L292" s="73"/>
      <c r="N292" s="26" t="str">
        <f>D3D5</f>
        <v>ST-BENOIT TT</v>
      </c>
      <c r="O292" s="28">
        <f>numd3d5</f>
        <v>10</v>
      </c>
      <c r="P292" s="73"/>
      <c r="Q292" s="9"/>
    </row>
    <row r="293" spans="1:17" ht="15" customHeight="1" thickBot="1" x14ac:dyDescent="0.25">
      <c r="C293" s="74"/>
      <c r="G293" s="74"/>
      <c r="K293" s="74"/>
      <c r="O293" s="74"/>
    </row>
    <row r="294" spans="1:17" ht="15" customHeight="1" thickBot="1" x14ac:dyDescent="0.25">
      <c r="B294" s="13">
        <f>+B2</f>
        <v>45690</v>
      </c>
      <c r="C294" s="58"/>
      <c r="D294" s="55" t="s">
        <v>1</v>
      </c>
      <c r="E294" s="9"/>
      <c r="F294" s="13">
        <f>+B2</f>
        <v>45690</v>
      </c>
      <c r="G294" s="58"/>
      <c r="H294" s="56" t="s">
        <v>1</v>
      </c>
      <c r="I294" s="9"/>
      <c r="J294" s="13">
        <f>+B2</f>
        <v>45690</v>
      </c>
      <c r="K294" s="58"/>
      <c r="L294" s="56" t="s">
        <v>1</v>
      </c>
      <c r="M294" s="9"/>
      <c r="N294" s="13">
        <f>+B2</f>
        <v>45690</v>
      </c>
      <c r="O294" s="58"/>
      <c r="P294" s="56" t="s">
        <v>1</v>
      </c>
    </row>
    <row r="295" spans="1:17" ht="15" customHeight="1" x14ac:dyDescent="0.2">
      <c r="B295" s="15" t="str">
        <f>D3A7</f>
        <v>FUTURO  VALVERT TT</v>
      </c>
      <c r="C295" s="17">
        <f>numd3a7</f>
        <v>12</v>
      </c>
      <c r="D295" s="45"/>
      <c r="F295" s="15" t="str">
        <f>D3B7</f>
        <v>FUTURO  VALVERT TT</v>
      </c>
      <c r="G295" s="17">
        <f>numd3b7</f>
        <v>13</v>
      </c>
      <c r="H295" s="70"/>
      <c r="J295" s="15" t="str">
        <f>D3C7</f>
        <v>FUTURO  VALVERT TT</v>
      </c>
      <c r="K295" s="17">
        <f>numd3c7</f>
        <v>10</v>
      </c>
      <c r="L295" s="70"/>
      <c r="N295" s="15" t="str">
        <f>D3D7</f>
        <v>FUTURO  VALVERT TT</v>
      </c>
      <c r="O295" s="17">
        <f>numd3d7</f>
        <v>11</v>
      </c>
      <c r="P295" s="70"/>
    </row>
    <row r="296" spans="1:17" ht="15" customHeight="1" x14ac:dyDescent="0.2">
      <c r="B296" s="18" t="str">
        <f>D3A1</f>
        <v>TERCE / ST-JULIEN  EP</v>
      </c>
      <c r="C296" s="20">
        <f>numd3a1</f>
        <v>6</v>
      </c>
      <c r="D296" s="46"/>
      <c r="F296" s="18" t="str">
        <f>D3B1</f>
        <v>TERCE / ST-JULIEN  EP</v>
      </c>
      <c r="G296" s="20">
        <f>numd3b1</f>
        <v>7</v>
      </c>
      <c r="H296" s="71"/>
      <c r="J296" s="18" t="str">
        <f>D3C1</f>
        <v>ST-BENOIT TT</v>
      </c>
      <c r="K296" s="20">
        <f>numd3c1</f>
        <v>7</v>
      </c>
      <c r="L296" s="71"/>
      <c r="N296" s="18" t="str">
        <f>D3D1</f>
        <v>CHATELLERAULT ASTT</v>
      </c>
      <c r="O296" s="20">
        <f>numd3d1</f>
        <v>4</v>
      </c>
      <c r="P296" s="71"/>
    </row>
    <row r="297" spans="1:17" ht="15" customHeight="1" x14ac:dyDescent="0.2">
      <c r="B297" s="21" t="str">
        <f>D3A6</f>
        <v>US  VIVONNE</v>
      </c>
      <c r="C297" s="23">
        <f>numd3a6</f>
        <v>5</v>
      </c>
      <c r="D297" s="47"/>
      <c r="F297" s="21" t="str">
        <f>D3B6</f>
        <v>US  VIVONNE</v>
      </c>
      <c r="G297" s="23">
        <f>numd3b6</f>
        <v>6</v>
      </c>
      <c r="H297" s="72"/>
      <c r="J297" s="21" t="str">
        <f>D3C6</f>
        <v>MONTAMISE TT</v>
      </c>
      <c r="K297" s="23">
        <f>numd3c6</f>
        <v>5</v>
      </c>
      <c r="L297" s="72"/>
      <c r="N297" s="21" t="str">
        <f>D3D6</f>
        <v>NEUVILLE FJEP</v>
      </c>
      <c r="O297" s="23">
        <f>numd3d6</f>
        <v>3</v>
      </c>
      <c r="P297" s="72"/>
    </row>
    <row r="298" spans="1:17" ht="15" customHeight="1" x14ac:dyDescent="0.2">
      <c r="B298" s="18" t="str">
        <f>D3A2</f>
        <v>MIGNE-AUXANCES  TT</v>
      </c>
      <c r="C298" s="20">
        <f>numd3a2</f>
        <v>2</v>
      </c>
      <c r="D298" s="46"/>
      <c r="F298" s="18" t="str">
        <f>D3B2</f>
        <v>MONTAMISE TT</v>
      </c>
      <c r="G298" s="20">
        <f>numd3b2</f>
        <v>6</v>
      </c>
      <c r="H298" s="71"/>
      <c r="J298" s="18" t="str">
        <f>D3C2</f>
        <v>MIGNE-AUXANCES  TT</v>
      </c>
      <c r="K298" s="20">
        <f>numd3c2</f>
        <v>3</v>
      </c>
      <c r="L298" s="71"/>
      <c r="N298" s="18" t="str">
        <f>D3D2</f>
        <v>LOUDUN  PPCL</v>
      </c>
      <c r="O298" s="20">
        <f>numd3d2</f>
        <v>3</v>
      </c>
      <c r="P298" s="71"/>
    </row>
    <row r="299" spans="1:17" ht="15" customHeight="1" x14ac:dyDescent="0.2">
      <c r="B299" s="21" t="str">
        <f>D3A5</f>
        <v>ST-BENOIT TT</v>
      </c>
      <c r="C299" s="23">
        <f>numd3a5</f>
        <v>9</v>
      </c>
      <c r="D299" s="47"/>
      <c r="F299" s="21" t="str">
        <f>D3B5</f>
        <v>ST-BENOIT TT</v>
      </c>
      <c r="G299" s="23">
        <f>numd3b5</f>
        <v>8</v>
      </c>
      <c r="H299" s="72"/>
      <c r="J299" s="21" t="str">
        <f>D3C5</f>
        <v>NAINTRE  MJC</v>
      </c>
      <c r="K299" s="23">
        <f>numd3c5</f>
        <v>6</v>
      </c>
      <c r="L299" s="72"/>
      <c r="N299" s="21" t="str">
        <f>D3D5</f>
        <v>ST-BENOIT TT</v>
      </c>
      <c r="O299" s="23">
        <f>numd3d5</f>
        <v>10</v>
      </c>
      <c r="P299" s="72"/>
    </row>
    <row r="300" spans="1:17" ht="15" customHeight="1" x14ac:dyDescent="0.2">
      <c r="B300" s="18" t="str">
        <f>D3A3</f>
        <v>NOUAILLE-MAUPERTUIS TT</v>
      </c>
      <c r="C300" s="20">
        <f>numd3a3</f>
        <v>3</v>
      </c>
      <c r="D300" s="46"/>
      <c r="F300" s="18" t="str">
        <f>D3B3</f>
        <v>NOUAILLE-MAUPERTUIS TT</v>
      </c>
      <c r="G300" s="20">
        <f>numd3b3</f>
        <v>2</v>
      </c>
      <c r="H300" s="71"/>
      <c r="J300" s="18" t="str">
        <f>D3C3</f>
        <v>TERCE / ST-JULIEN  EP</v>
      </c>
      <c r="K300" s="20">
        <f>numd3c3</f>
        <v>8</v>
      </c>
      <c r="L300" s="71"/>
      <c r="N300" s="18" t="str">
        <f>D3D3</f>
        <v>STADE POITEVIN</v>
      </c>
      <c r="O300" s="20">
        <f>numd3d3</f>
        <v>10</v>
      </c>
      <c r="P300" s="71"/>
    </row>
    <row r="301" spans="1:17" s="9" customFormat="1" ht="15" customHeight="1" x14ac:dyDescent="0.2">
      <c r="A301" s="14"/>
      <c r="B301" s="21" t="str">
        <f>D3A8</f>
        <v>STADE POITEVIN</v>
      </c>
      <c r="C301" s="23">
        <f>numd3a8</f>
        <v>9</v>
      </c>
      <c r="D301" s="47"/>
      <c r="E301" s="3"/>
      <c r="F301" s="21" t="str">
        <f>D3B8</f>
        <v>NAINTRE  MJC</v>
      </c>
      <c r="G301" s="23">
        <f>numd3b8</f>
        <v>8</v>
      </c>
      <c r="H301" s="72"/>
      <c r="I301" s="3"/>
      <c r="J301" s="21" t="str">
        <f>D3C8</f>
        <v>TTACC POITIERS 86</v>
      </c>
      <c r="K301" s="23">
        <f>numd3c8</f>
        <v>9</v>
      </c>
      <c r="L301" s="72"/>
      <c r="M301" s="3"/>
      <c r="N301" s="21" t="str">
        <f>D3D8</f>
        <v>NAINTRE  MJC</v>
      </c>
      <c r="O301" s="23">
        <f>numd3d8</f>
        <v>7</v>
      </c>
      <c r="P301" s="72"/>
    </row>
    <row r="302" spans="1:17" ht="15" customHeight="1" thickBot="1" x14ac:dyDescent="0.25">
      <c r="B302" s="26" t="str">
        <f>D3A4</f>
        <v>TTACC POITIERS 86</v>
      </c>
      <c r="C302" s="28">
        <f>numd3a4</f>
        <v>8</v>
      </c>
      <c r="D302" s="48"/>
      <c r="F302" s="26" t="str">
        <f>D3B4</f>
        <v>VERRIERES  EP</v>
      </c>
      <c r="G302" s="28">
        <f>numd3b4</f>
        <v>3</v>
      </c>
      <c r="H302" s="73"/>
      <c r="J302" s="26" t="str">
        <f>D3C4</f>
        <v>CHAUVIGNY  TT</v>
      </c>
      <c r="K302" s="28">
        <f>numd3c4</f>
        <v>4</v>
      </c>
      <c r="L302" s="73"/>
      <c r="N302" s="26" t="str">
        <f>D3D4</f>
        <v xml:space="preserve">DANGE / LES ORMES </v>
      </c>
      <c r="O302" s="28">
        <f>numd3d4</f>
        <v>5</v>
      </c>
      <c r="P302" s="73"/>
      <c r="Q302" s="9"/>
    </row>
    <row r="303" spans="1:17" ht="15" customHeight="1" thickBot="1" x14ac:dyDescent="0.25">
      <c r="C303" s="74"/>
      <c r="D303" s="74"/>
      <c r="G303" s="74"/>
      <c r="H303" s="75"/>
      <c r="K303" s="74"/>
      <c r="L303" s="75"/>
      <c r="O303" s="74"/>
      <c r="P303" s="75"/>
    </row>
    <row r="304" spans="1:17" ht="15" customHeight="1" thickBot="1" x14ac:dyDescent="0.25">
      <c r="B304" s="13">
        <f>+B3</f>
        <v>45704</v>
      </c>
      <c r="C304" s="58"/>
      <c r="D304" s="58" t="s">
        <v>3</v>
      </c>
      <c r="E304" s="9"/>
      <c r="F304" s="13">
        <f>+B3</f>
        <v>45704</v>
      </c>
      <c r="G304" s="58"/>
      <c r="H304" s="76" t="s">
        <v>3</v>
      </c>
      <c r="I304" s="9"/>
      <c r="J304" s="13">
        <f>+B3</f>
        <v>45704</v>
      </c>
      <c r="K304" s="58"/>
      <c r="L304" s="76" t="s">
        <v>3</v>
      </c>
      <c r="M304" s="9"/>
      <c r="N304" s="13">
        <f>+B3</f>
        <v>45704</v>
      </c>
      <c r="O304" s="58"/>
      <c r="P304" s="76" t="s">
        <v>3</v>
      </c>
    </row>
    <row r="305" spans="1:17" ht="15" customHeight="1" x14ac:dyDescent="0.2">
      <c r="B305" s="15" t="str">
        <f>D3A1</f>
        <v>TERCE / ST-JULIEN  EP</v>
      </c>
      <c r="C305" s="17">
        <f>numd3a1</f>
        <v>6</v>
      </c>
      <c r="D305" s="45"/>
      <c r="F305" s="15" t="str">
        <f>D3B1</f>
        <v>TERCE / ST-JULIEN  EP</v>
      </c>
      <c r="G305" s="17">
        <f>numd3b1</f>
        <v>7</v>
      </c>
      <c r="H305" s="70"/>
      <c r="J305" s="15" t="str">
        <f>D3C1</f>
        <v>ST-BENOIT TT</v>
      </c>
      <c r="K305" s="17">
        <f>numd3c1</f>
        <v>7</v>
      </c>
      <c r="L305" s="70"/>
      <c r="N305" s="15" t="str">
        <f>D3D1</f>
        <v>CHATELLERAULT ASTT</v>
      </c>
      <c r="O305" s="17">
        <f>numd3d1</f>
        <v>4</v>
      </c>
      <c r="P305" s="70"/>
    </row>
    <row r="306" spans="1:17" ht="15" customHeight="1" x14ac:dyDescent="0.2">
      <c r="B306" s="18" t="str">
        <f>D3A6</f>
        <v>US  VIVONNE</v>
      </c>
      <c r="C306" s="20">
        <f>numd3a6</f>
        <v>5</v>
      </c>
      <c r="D306" s="46"/>
      <c r="F306" s="18" t="str">
        <f>D3B6</f>
        <v>US  VIVONNE</v>
      </c>
      <c r="G306" s="20">
        <f>numd3b6</f>
        <v>6</v>
      </c>
      <c r="H306" s="71"/>
      <c r="J306" s="18" t="str">
        <f>D3C6</f>
        <v>MONTAMISE TT</v>
      </c>
      <c r="K306" s="20">
        <f>numd3c6</f>
        <v>5</v>
      </c>
      <c r="L306" s="71"/>
      <c r="N306" s="18" t="str">
        <f>D3D6</f>
        <v>NEUVILLE FJEP</v>
      </c>
      <c r="O306" s="20">
        <f>numd3d6</f>
        <v>3</v>
      </c>
      <c r="P306" s="71"/>
    </row>
    <row r="307" spans="1:17" ht="15" customHeight="1" x14ac:dyDescent="0.2">
      <c r="B307" s="21" t="str">
        <f>D3A2</f>
        <v>MIGNE-AUXANCES  TT</v>
      </c>
      <c r="C307" s="23">
        <f>numd3a2</f>
        <v>2</v>
      </c>
      <c r="D307" s="47"/>
      <c r="F307" s="21" t="str">
        <f>D3B2</f>
        <v>MONTAMISE TT</v>
      </c>
      <c r="G307" s="23">
        <f>numd3b2</f>
        <v>6</v>
      </c>
      <c r="H307" s="72"/>
      <c r="J307" s="21" t="str">
        <f>D3C2</f>
        <v>MIGNE-AUXANCES  TT</v>
      </c>
      <c r="K307" s="23">
        <f>numd3c2</f>
        <v>3</v>
      </c>
      <c r="L307" s="72"/>
      <c r="N307" s="21" t="str">
        <f>D3D2</f>
        <v>LOUDUN  PPCL</v>
      </c>
      <c r="O307" s="23">
        <f>numd3d2</f>
        <v>3</v>
      </c>
      <c r="P307" s="72"/>
    </row>
    <row r="308" spans="1:17" ht="15" customHeight="1" x14ac:dyDescent="0.2">
      <c r="B308" s="18" t="str">
        <f>D3A5</f>
        <v>ST-BENOIT TT</v>
      </c>
      <c r="C308" s="20">
        <f>numd3a5</f>
        <v>9</v>
      </c>
      <c r="D308" s="46"/>
      <c r="F308" s="18" t="str">
        <f>D3B5</f>
        <v>ST-BENOIT TT</v>
      </c>
      <c r="G308" s="20">
        <f>numd3b5</f>
        <v>8</v>
      </c>
      <c r="H308" s="71"/>
      <c r="J308" s="18" t="str">
        <f>D3C5</f>
        <v>NAINTRE  MJC</v>
      </c>
      <c r="K308" s="20">
        <f>numd3c5</f>
        <v>6</v>
      </c>
      <c r="L308" s="71"/>
      <c r="N308" s="18" t="str">
        <f>D3D5</f>
        <v>ST-BENOIT TT</v>
      </c>
      <c r="O308" s="20">
        <f>numd3d5</f>
        <v>10</v>
      </c>
      <c r="P308" s="71"/>
    </row>
    <row r="309" spans="1:17" ht="15" customHeight="1" x14ac:dyDescent="0.2">
      <c r="B309" s="21" t="str">
        <f>D3A3</f>
        <v>NOUAILLE-MAUPERTUIS TT</v>
      </c>
      <c r="C309" s="23">
        <f>numd3a3</f>
        <v>3</v>
      </c>
      <c r="D309" s="47"/>
      <c r="F309" s="21" t="str">
        <f>D3B3</f>
        <v>NOUAILLE-MAUPERTUIS TT</v>
      </c>
      <c r="G309" s="23">
        <f>numd3b3</f>
        <v>2</v>
      </c>
      <c r="H309" s="72"/>
      <c r="J309" s="21" t="str">
        <f>D3C3</f>
        <v>TERCE / ST-JULIEN  EP</v>
      </c>
      <c r="K309" s="23">
        <f>numd3c3</f>
        <v>8</v>
      </c>
      <c r="L309" s="72"/>
      <c r="N309" s="21" t="str">
        <f>D3D3</f>
        <v>STADE POITEVIN</v>
      </c>
      <c r="O309" s="23">
        <f>numd3d3</f>
        <v>10</v>
      </c>
      <c r="P309" s="72"/>
    </row>
    <row r="310" spans="1:17" ht="15" customHeight="1" x14ac:dyDescent="0.2">
      <c r="B310" s="18" t="str">
        <f>D3A4</f>
        <v>TTACC POITIERS 86</v>
      </c>
      <c r="C310" s="20">
        <f>numd3a4</f>
        <v>8</v>
      </c>
      <c r="D310" s="46"/>
      <c r="F310" s="18" t="str">
        <f>D3B4</f>
        <v>VERRIERES  EP</v>
      </c>
      <c r="G310" s="20">
        <f>numd3b4</f>
        <v>3</v>
      </c>
      <c r="H310" s="71"/>
      <c r="J310" s="18" t="str">
        <f>D3C4</f>
        <v>CHAUVIGNY  TT</v>
      </c>
      <c r="K310" s="20">
        <f>numd3c4</f>
        <v>4</v>
      </c>
      <c r="L310" s="71"/>
      <c r="N310" s="18" t="str">
        <f>D3D4</f>
        <v xml:space="preserve">DANGE / LES ORMES </v>
      </c>
      <c r="O310" s="20">
        <f>numd3d4</f>
        <v>5</v>
      </c>
      <c r="P310" s="71"/>
    </row>
    <row r="311" spans="1:17" s="9" customFormat="1" ht="15" customHeight="1" x14ac:dyDescent="0.2">
      <c r="A311" s="14"/>
      <c r="B311" s="21" t="str">
        <f>D3A8</f>
        <v>STADE POITEVIN</v>
      </c>
      <c r="C311" s="23">
        <f>numd3a8</f>
        <v>9</v>
      </c>
      <c r="D311" s="47"/>
      <c r="E311" s="3"/>
      <c r="F311" s="21" t="str">
        <f>D3B8</f>
        <v>NAINTRE  MJC</v>
      </c>
      <c r="G311" s="23">
        <f>numd3b8</f>
        <v>8</v>
      </c>
      <c r="H311" s="72"/>
      <c r="I311" s="3"/>
      <c r="J311" s="21" t="str">
        <f>D3C8</f>
        <v>TTACC POITIERS 86</v>
      </c>
      <c r="K311" s="23">
        <f>numd3c8</f>
        <v>9</v>
      </c>
      <c r="L311" s="72"/>
      <c r="M311" s="3"/>
      <c r="N311" s="21" t="str">
        <f>D3D8</f>
        <v>NAINTRE  MJC</v>
      </c>
      <c r="O311" s="23">
        <f>numd3d8</f>
        <v>7</v>
      </c>
      <c r="P311" s="72"/>
    </row>
    <row r="312" spans="1:17" ht="15" customHeight="1" thickBot="1" x14ac:dyDescent="0.25">
      <c r="B312" s="26" t="str">
        <f>D3A7</f>
        <v>FUTURO  VALVERT TT</v>
      </c>
      <c r="C312" s="28">
        <f>numd3a7</f>
        <v>12</v>
      </c>
      <c r="D312" s="48"/>
      <c r="F312" s="26" t="str">
        <f>D3B7</f>
        <v>FUTURO  VALVERT TT</v>
      </c>
      <c r="G312" s="28">
        <f>numd3b7</f>
        <v>13</v>
      </c>
      <c r="H312" s="73"/>
      <c r="J312" s="26" t="str">
        <f>D3C7</f>
        <v>FUTURO  VALVERT TT</v>
      </c>
      <c r="K312" s="28">
        <f>numd3c7</f>
        <v>10</v>
      </c>
      <c r="L312" s="73"/>
      <c r="N312" s="26" t="str">
        <f>D3D7</f>
        <v>FUTURO  VALVERT TT</v>
      </c>
      <c r="O312" s="28">
        <f>numd3d7</f>
        <v>11</v>
      </c>
      <c r="P312" s="73"/>
      <c r="Q312" s="9"/>
    </row>
    <row r="313" spans="1:17" ht="15" customHeight="1" thickBot="1" x14ac:dyDescent="0.25">
      <c r="C313" s="74"/>
      <c r="D313" s="74"/>
      <c r="G313" s="74"/>
      <c r="H313" s="75"/>
      <c r="K313" s="74"/>
      <c r="L313" s="75"/>
      <c r="O313" s="74"/>
      <c r="P313" s="75"/>
    </row>
    <row r="314" spans="1:17" ht="15" customHeight="1" thickBot="1" x14ac:dyDescent="0.25">
      <c r="B314" s="13">
        <f>+B4</f>
        <v>45746</v>
      </c>
      <c r="C314" s="58"/>
      <c r="D314" s="58" t="s">
        <v>4</v>
      </c>
      <c r="E314" s="9"/>
      <c r="F314" s="13">
        <f>+B4</f>
        <v>45746</v>
      </c>
      <c r="G314" s="58"/>
      <c r="H314" s="76" t="s">
        <v>4</v>
      </c>
      <c r="I314" s="9"/>
      <c r="J314" s="13">
        <f>+B4</f>
        <v>45746</v>
      </c>
      <c r="K314" s="58"/>
      <c r="L314" s="76" t="s">
        <v>4</v>
      </c>
      <c r="M314" s="9"/>
      <c r="N314" s="13">
        <f>+B4</f>
        <v>45746</v>
      </c>
      <c r="O314" s="58"/>
      <c r="P314" s="76" t="s">
        <v>4</v>
      </c>
    </row>
    <row r="315" spans="1:17" ht="15" customHeight="1" x14ac:dyDescent="0.2">
      <c r="B315" s="15" t="str">
        <f>D3A5</f>
        <v>ST-BENOIT TT</v>
      </c>
      <c r="C315" s="17">
        <f>numd3a5</f>
        <v>9</v>
      </c>
      <c r="D315" s="45"/>
      <c r="F315" s="15" t="str">
        <f>D3B5</f>
        <v>ST-BENOIT TT</v>
      </c>
      <c r="G315" s="17">
        <f>numd3b5</f>
        <v>8</v>
      </c>
      <c r="H315" s="70"/>
      <c r="J315" s="15" t="str">
        <f>D3C5</f>
        <v>NAINTRE  MJC</v>
      </c>
      <c r="K315" s="17">
        <f>numd3c5</f>
        <v>6</v>
      </c>
      <c r="L315" s="70"/>
      <c r="N315" s="15" t="str">
        <f>D3D5</f>
        <v>ST-BENOIT TT</v>
      </c>
      <c r="O315" s="17">
        <f>numd3d5</f>
        <v>10</v>
      </c>
      <c r="P315" s="70"/>
    </row>
    <row r="316" spans="1:17" ht="15" customHeight="1" x14ac:dyDescent="0.2">
      <c r="B316" s="18" t="str">
        <f>D3A1</f>
        <v>TERCE / ST-JULIEN  EP</v>
      </c>
      <c r="C316" s="20">
        <f>numd3a1</f>
        <v>6</v>
      </c>
      <c r="D316" s="46"/>
      <c r="F316" s="18" t="str">
        <f>D3B1</f>
        <v>TERCE / ST-JULIEN  EP</v>
      </c>
      <c r="G316" s="20">
        <f>numd3b1</f>
        <v>7</v>
      </c>
      <c r="H316" s="71"/>
      <c r="J316" s="18" t="str">
        <f>D3C1</f>
        <v>ST-BENOIT TT</v>
      </c>
      <c r="K316" s="20">
        <f>numd3c1</f>
        <v>7</v>
      </c>
      <c r="L316" s="71"/>
      <c r="N316" s="18" t="str">
        <f>D3D1</f>
        <v>CHATELLERAULT ASTT</v>
      </c>
      <c r="O316" s="20">
        <f>numd3d1</f>
        <v>4</v>
      </c>
      <c r="P316" s="71"/>
    </row>
    <row r="317" spans="1:17" ht="15" customHeight="1" x14ac:dyDescent="0.2">
      <c r="B317" s="21" t="str">
        <f>D3A4</f>
        <v>TTACC POITIERS 86</v>
      </c>
      <c r="C317" s="23">
        <f>numd3a4</f>
        <v>8</v>
      </c>
      <c r="D317" s="47"/>
      <c r="F317" s="21" t="str">
        <f>D3B4</f>
        <v>VERRIERES  EP</v>
      </c>
      <c r="G317" s="23">
        <f>numd3b4</f>
        <v>3</v>
      </c>
      <c r="H317" s="72"/>
      <c r="J317" s="21" t="str">
        <f>D3C4</f>
        <v>CHAUVIGNY  TT</v>
      </c>
      <c r="K317" s="23">
        <f>numd3c4</f>
        <v>4</v>
      </c>
      <c r="L317" s="72"/>
      <c r="N317" s="21" t="str">
        <f>D3D4</f>
        <v xml:space="preserve">DANGE / LES ORMES </v>
      </c>
      <c r="O317" s="23">
        <f>numd3d4</f>
        <v>5</v>
      </c>
      <c r="P317" s="72"/>
    </row>
    <row r="318" spans="1:17" ht="15" customHeight="1" x14ac:dyDescent="0.2">
      <c r="B318" s="18" t="str">
        <f>D3A2</f>
        <v>MIGNE-AUXANCES  TT</v>
      </c>
      <c r="C318" s="20">
        <f>numd3a2</f>
        <v>2</v>
      </c>
      <c r="D318" s="46"/>
      <c r="F318" s="18" t="str">
        <f>D3B2</f>
        <v>MONTAMISE TT</v>
      </c>
      <c r="G318" s="20">
        <f>numd3b2</f>
        <v>6</v>
      </c>
      <c r="H318" s="71"/>
      <c r="J318" s="18" t="str">
        <f>D3C2</f>
        <v>MIGNE-AUXANCES  TT</v>
      </c>
      <c r="K318" s="20">
        <f>numd3c2</f>
        <v>3</v>
      </c>
      <c r="L318" s="71"/>
      <c r="N318" s="18" t="str">
        <f>D3D2</f>
        <v>LOUDUN  PPCL</v>
      </c>
      <c r="O318" s="20">
        <f>numd3d2</f>
        <v>3</v>
      </c>
      <c r="P318" s="71"/>
    </row>
    <row r="319" spans="1:17" ht="15" customHeight="1" x14ac:dyDescent="0.2">
      <c r="B319" s="21" t="str">
        <f>D3A3</f>
        <v>NOUAILLE-MAUPERTUIS TT</v>
      </c>
      <c r="C319" s="23">
        <f>numd3a3</f>
        <v>3</v>
      </c>
      <c r="D319" s="47"/>
      <c r="F319" s="21" t="str">
        <f>D3B3</f>
        <v>NOUAILLE-MAUPERTUIS TT</v>
      </c>
      <c r="G319" s="23">
        <f>numd3b3</f>
        <v>2</v>
      </c>
      <c r="H319" s="72"/>
      <c r="J319" s="21" t="str">
        <f>D3C3</f>
        <v>TERCE / ST-JULIEN  EP</v>
      </c>
      <c r="K319" s="23">
        <f>numd3c3</f>
        <v>8</v>
      </c>
      <c r="L319" s="72"/>
      <c r="N319" s="21" t="str">
        <f>D3D3</f>
        <v>STADE POITEVIN</v>
      </c>
      <c r="O319" s="23">
        <f>numd3d3</f>
        <v>10</v>
      </c>
      <c r="P319" s="72"/>
    </row>
    <row r="320" spans="1:17" ht="15" customHeight="1" x14ac:dyDescent="0.2">
      <c r="B320" s="18" t="str">
        <f>D3A8</f>
        <v>STADE POITEVIN</v>
      </c>
      <c r="C320" s="20">
        <f>numd3a8</f>
        <v>9</v>
      </c>
      <c r="D320" s="46"/>
      <c r="F320" s="18" t="str">
        <f>D3B8</f>
        <v>NAINTRE  MJC</v>
      </c>
      <c r="G320" s="20">
        <f>numd3b8</f>
        <v>8</v>
      </c>
      <c r="H320" s="71"/>
      <c r="J320" s="18" t="str">
        <f>D3C8</f>
        <v>TTACC POITIERS 86</v>
      </c>
      <c r="K320" s="20">
        <f>numd3c8</f>
        <v>9</v>
      </c>
      <c r="L320" s="71"/>
      <c r="N320" s="18" t="str">
        <f>D3D8</f>
        <v>NAINTRE  MJC</v>
      </c>
      <c r="O320" s="20">
        <f>numd3d8</f>
        <v>7</v>
      </c>
      <c r="P320" s="71"/>
    </row>
    <row r="321" spans="1:17" ht="15" customHeight="1" x14ac:dyDescent="0.2">
      <c r="A321" s="29"/>
      <c r="B321" s="21" t="str">
        <f>D3A6</f>
        <v>US  VIVONNE</v>
      </c>
      <c r="C321" s="23">
        <f>numd3a6</f>
        <v>5</v>
      </c>
      <c r="D321" s="47"/>
      <c r="F321" s="21" t="str">
        <f>D3B6</f>
        <v>US  VIVONNE</v>
      </c>
      <c r="G321" s="23">
        <f>numd3b6</f>
        <v>6</v>
      </c>
      <c r="H321" s="72"/>
      <c r="J321" s="21" t="str">
        <f>D3C6</f>
        <v>MONTAMISE TT</v>
      </c>
      <c r="K321" s="23">
        <f>numd3c6</f>
        <v>5</v>
      </c>
      <c r="L321" s="72"/>
      <c r="N321" s="21" t="str">
        <f>D3D6</f>
        <v>NEUVILLE FJEP</v>
      </c>
      <c r="O321" s="23">
        <f>numd3d6</f>
        <v>3</v>
      </c>
      <c r="P321" s="72"/>
      <c r="Q321" s="9"/>
    </row>
    <row r="322" spans="1:17" ht="15" customHeight="1" thickBot="1" x14ac:dyDescent="0.25">
      <c r="A322" s="29"/>
      <c r="B322" s="26" t="str">
        <f>D3A7</f>
        <v>FUTURO  VALVERT TT</v>
      </c>
      <c r="C322" s="28">
        <f>numd3a7</f>
        <v>12</v>
      </c>
      <c r="D322" s="48"/>
      <c r="F322" s="26" t="str">
        <f>D3B7</f>
        <v>FUTURO  VALVERT TT</v>
      </c>
      <c r="G322" s="28">
        <f>numd3b7</f>
        <v>13</v>
      </c>
      <c r="H322" s="73"/>
      <c r="J322" s="26" t="str">
        <f>D3C7</f>
        <v>FUTURO  VALVERT TT</v>
      </c>
      <c r="K322" s="28">
        <f>numd3c7</f>
        <v>10</v>
      </c>
      <c r="L322" s="73"/>
      <c r="N322" s="26" t="str">
        <f>D3D7</f>
        <v>FUTURO  VALVERT TT</v>
      </c>
      <c r="O322" s="28">
        <f>numd3d7</f>
        <v>11</v>
      </c>
      <c r="P322" s="73"/>
      <c r="Q322" s="9"/>
    </row>
    <row r="323" spans="1:17" ht="15" customHeight="1" thickBot="1" x14ac:dyDescent="0.25">
      <c r="A323" s="29"/>
      <c r="C323" s="74"/>
      <c r="D323" s="74"/>
      <c r="G323" s="4"/>
      <c r="H323" s="75"/>
      <c r="K323" s="4"/>
      <c r="L323" s="75"/>
      <c r="O323" s="4"/>
      <c r="P323" s="75"/>
    </row>
    <row r="324" spans="1:17" ht="15" customHeight="1" thickBot="1" x14ac:dyDescent="0.25">
      <c r="A324" s="29"/>
      <c r="B324" s="13">
        <f>+B5</f>
        <v>45753</v>
      </c>
      <c r="C324" s="58"/>
      <c r="D324" s="58" t="s">
        <v>5</v>
      </c>
      <c r="E324" s="9"/>
      <c r="F324" s="13">
        <f>+B5</f>
        <v>45753</v>
      </c>
      <c r="G324" s="14"/>
      <c r="H324" s="76" t="s">
        <v>5</v>
      </c>
      <c r="I324" s="9"/>
      <c r="J324" s="13">
        <f>+B5</f>
        <v>45753</v>
      </c>
      <c r="K324" s="14"/>
      <c r="L324" s="76" t="s">
        <v>5</v>
      </c>
      <c r="M324" s="9"/>
      <c r="N324" s="13">
        <f>+B5</f>
        <v>45753</v>
      </c>
      <c r="O324" s="14"/>
      <c r="P324" s="76" t="s">
        <v>5</v>
      </c>
    </row>
    <row r="325" spans="1:17" ht="15" customHeight="1" x14ac:dyDescent="0.2">
      <c r="A325" s="29"/>
      <c r="B325" s="15" t="str">
        <f>D3A1</f>
        <v>TERCE / ST-JULIEN  EP</v>
      </c>
      <c r="C325" s="17">
        <f>numd3a1</f>
        <v>6</v>
      </c>
      <c r="D325" s="45"/>
      <c r="F325" s="15" t="str">
        <f>D3B1</f>
        <v>TERCE / ST-JULIEN  EP</v>
      </c>
      <c r="G325" s="17">
        <f>numd3b1</f>
        <v>7</v>
      </c>
      <c r="H325" s="70"/>
      <c r="J325" s="15" t="str">
        <f>D3C1</f>
        <v>ST-BENOIT TT</v>
      </c>
      <c r="K325" s="17">
        <f>numd3c1</f>
        <v>7</v>
      </c>
      <c r="L325" s="70"/>
      <c r="N325" s="15" t="str">
        <f>D3D1</f>
        <v>CHATELLERAULT ASTT</v>
      </c>
      <c r="O325" s="17">
        <f>numd3d1</f>
        <v>4</v>
      </c>
      <c r="P325" s="70"/>
    </row>
    <row r="326" spans="1:17" ht="15" customHeight="1" x14ac:dyDescent="0.2">
      <c r="A326" s="29"/>
      <c r="B326" s="18" t="str">
        <f>D3A4</f>
        <v>TTACC POITIERS 86</v>
      </c>
      <c r="C326" s="20">
        <f>numd3a4</f>
        <v>8</v>
      </c>
      <c r="D326" s="46"/>
      <c r="F326" s="18" t="str">
        <f>D3B4</f>
        <v>VERRIERES  EP</v>
      </c>
      <c r="G326" s="20">
        <f>numd3b4</f>
        <v>3</v>
      </c>
      <c r="H326" s="71"/>
      <c r="J326" s="18" t="str">
        <f>D3C4</f>
        <v>CHAUVIGNY  TT</v>
      </c>
      <c r="K326" s="20">
        <f>numd3c4</f>
        <v>4</v>
      </c>
      <c r="L326" s="71"/>
      <c r="N326" s="18" t="str">
        <f>D3D4</f>
        <v xml:space="preserve">DANGE / LES ORMES </v>
      </c>
      <c r="O326" s="20">
        <f>numd3d4</f>
        <v>5</v>
      </c>
      <c r="P326" s="71"/>
    </row>
    <row r="327" spans="1:17" ht="15" customHeight="1" x14ac:dyDescent="0.2">
      <c r="A327" s="29"/>
      <c r="B327" s="21" t="str">
        <f>D3A2</f>
        <v>MIGNE-AUXANCES  TT</v>
      </c>
      <c r="C327" s="23">
        <f>numd3a2</f>
        <v>2</v>
      </c>
      <c r="D327" s="47"/>
      <c r="F327" s="21" t="str">
        <f>D3B2</f>
        <v>MONTAMISE TT</v>
      </c>
      <c r="G327" s="23">
        <f>numd3b2</f>
        <v>6</v>
      </c>
      <c r="H327" s="72"/>
      <c r="J327" s="21" t="str">
        <f>D3C2</f>
        <v>MIGNE-AUXANCES  TT</v>
      </c>
      <c r="K327" s="23">
        <f>numd3c2</f>
        <v>3</v>
      </c>
      <c r="L327" s="72"/>
      <c r="N327" s="21" t="str">
        <f>D3D2</f>
        <v>LOUDUN  PPCL</v>
      </c>
      <c r="O327" s="23">
        <f>numd3d2</f>
        <v>3</v>
      </c>
      <c r="P327" s="72"/>
    </row>
    <row r="328" spans="1:17" ht="15" customHeight="1" x14ac:dyDescent="0.2">
      <c r="A328" s="29"/>
      <c r="B328" s="18" t="str">
        <f>D3A3</f>
        <v>NOUAILLE-MAUPERTUIS TT</v>
      </c>
      <c r="C328" s="20">
        <f>numd3a3</f>
        <v>3</v>
      </c>
      <c r="D328" s="46"/>
      <c r="F328" s="18" t="str">
        <f>D3B3</f>
        <v>NOUAILLE-MAUPERTUIS TT</v>
      </c>
      <c r="G328" s="20">
        <f>numd3b3</f>
        <v>2</v>
      </c>
      <c r="H328" s="71"/>
      <c r="J328" s="18" t="str">
        <f>D3C3</f>
        <v>TERCE / ST-JULIEN  EP</v>
      </c>
      <c r="K328" s="20">
        <f>numd3c3</f>
        <v>8</v>
      </c>
      <c r="L328" s="71"/>
      <c r="N328" s="18" t="str">
        <f>D3D3</f>
        <v>STADE POITEVIN</v>
      </c>
      <c r="O328" s="20">
        <f>numd3d3</f>
        <v>10</v>
      </c>
      <c r="P328" s="71"/>
    </row>
    <row r="329" spans="1:17" ht="15" customHeight="1" x14ac:dyDescent="0.2">
      <c r="A329" s="29"/>
      <c r="B329" s="21" t="str">
        <f>D3A7</f>
        <v>FUTURO  VALVERT TT</v>
      </c>
      <c r="C329" s="23">
        <f>numd3a7</f>
        <v>12</v>
      </c>
      <c r="D329" s="47"/>
      <c r="F329" s="21" t="str">
        <f>D3B7</f>
        <v>FUTURO  VALVERT TT</v>
      </c>
      <c r="G329" s="23">
        <f>numd3b7</f>
        <v>13</v>
      </c>
      <c r="H329" s="72"/>
      <c r="J329" s="21" t="str">
        <f>D3C7</f>
        <v>FUTURO  VALVERT TT</v>
      </c>
      <c r="K329" s="23">
        <f>numd3c7</f>
        <v>10</v>
      </c>
      <c r="L329" s="72"/>
      <c r="N329" s="21" t="str">
        <f>D3D7</f>
        <v>FUTURO  VALVERT TT</v>
      </c>
      <c r="O329" s="23">
        <f>numd3d7</f>
        <v>11</v>
      </c>
      <c r="P329" s="72"/>
    </row>
    <row r="330" spans="1:17" ht="15" customHeight="1" x14ac:dyDescent="0.2">
      <c r="A330" s="29"/>
      <c r="B330" s="18" t="str">
        <f>D3A5</f>
        <v>ST-BENOIT TT</v>
      </c>
      <c r="C330" s="20">
        <f>numd3a5</f>
        <v>9</v>
      </c>
      <c r="D330" s="46"/>
      <c r="F330" s="18" t="str">
        <f>D3B5</f>
        <v>ST-BENOIT TT</v>
      </c>
      <c r="G330" s="20">
        <f>numd3b5</f>
        <v>8</v>
      </c>
      <c r="H330" s="71"/>
      <c r="J330" s="18" t="str">
        <f>D3C5</f>
        <v>NAINTRE  MJC</v>
      </c>
      <c r="K330" s="20">
        <f>numd3c5</f>
        <v>6</v>
      </c>
      <c r="L330" s="71"/>
      <c r="N330" s="18" t="str">
        <f>D3D5</f>
        <v>ST-BENOIT TT</v>
      </c>
      <c r="O330" s="20">
        <f>numd3d5</f>
        <v>10</v>
      </c>
      <c r="P330" s="71"/>
    </row>
    <row r="331" spans="1:17" ht="15" customHeight="1" x14ac:dyDescent="0.2">
      <c r="A331" s="29"/>
      <c r="B331" s="21" t="str">
        <f>D3A8</f>
        <v>STADE POITEVIN</v>
      </c>
      <c r="C331" s="23">
        <f>numd3a8</f>
        <v>9</v>
      </c>
      <c r="D331" s="47"/>
      <c r="F331" s="21" t="str">
        <f>D3B8</f>
        <v>NAINTRE  MJC</v>
      </c>
      <c r="G331" s="23">
        <f>numd3b8</f>
        <v>8</v>
      </c>
      <c r="H331" s="72"/>
      <c r="J331" s="21" t="str">
        <f>D3C8</f>
        <v>TTACC POITIERS 86</v>
      </c>
      <c r="K331" s="23">
        <f>numd3c8</f>
        <v>9</v>
      </c>
      <c r="L331" s="72"/>
      <c r="N331" s="21" t="str">
        <f>D3D8</f>
        <v>NAINTRE  MJC</v>
      </c>
      <c r="O331" s="23">
        <f>numd3d8</f>
        <v>7</v>
      </c>
      <c r="P331" s="72"/>
      <c r="Q331" s="9"/>
    </row>
    <row r="332" spans="1:17" ht="15" customHeight="1" thickBot="1" x14ac:dyDescent="0.25">
      <c r="A332" s="29"/>
      <c r="B332" s="26" t="str">
        <f>D3A6</f>
        <v>US  VIVONNE</v>
      </c>
      <c r="C332" s="28">
        <f>numd3a6</f>
        <v>5</v>
      </c>
      <c r="D332" s="48"/>
      <c r="F332" s="26" t="str">
        <f>D3B6</f>
        <v>US  VIVONNE</v>
      </c>
      <c r="G332" s="28">
        <f>numd3b6</f>
        <v>6</v>
      </c>
      <c r="H332" s="73"/>
      <c r="J332" s="26" t="str">
        <f>D3C6</f>
        <v>MONTAMISE TT</v>
      </c>
      <c r="K332" s="28">
        <f>numd3c6</f>
        <v>5</v>
      </c>
      <c r="L332" s="73"/>
      <c r="N332" s="26" t="str">
        <f>D3D6</f>
        <v>NEUVILLE FJEP</v>
      </c>
      <c r="O332" s="28">
        <f>numd3d6</f>
        <v>3</v>
      </c>
      <c r="P332" s="73"/>
    </row>
    <row r="333" spans="1:17" ht="15" customHeight="1" thickBot="1" x14ac:dyDescent="0.25">
      <c r="A333" s="29"/>
      <c r="C333" s="4"/>
      <c r="G333" s="4"/>
      <c r="K333" s="4"/>
      <c r="O333" s="4"/>
    </row>
    <row r="334" spans="1:17" ht="15" customHeight="1" thickBot="1" x14ac:dyDescent="0.25">
      <c r="A334" s="29"/>
      <c r="B334" s="13">
        <f>+B6</f>
        <v>45760</v>
      </c>
      <c r="C334" s="58"/>
      <c r="D334" s="58" t="s">
        <v>6</v>
      </c>
      <c r="E334" s="9"/>
      <c r="F334" s="13">
        <f>+B6</f>
        <v>45760</v>
      </c>
      <c r="G334" s="58"/>
      <c r="H334" s="76" t="s">
        <v>6</v>
      </c>
      <c r="I334" s="9"/>
      <c r="J334" s="13">
        <f>+B6</f>
        <v>45760</v>
      </c>
      <c r="K334" s="58"/>
      <c r="L334" s="76" t="s">
        <v>6</v>
      </c>
      <c r="M334" s="9"/>
      <c r="N334" s="13">
        <f>+B6</f>
        <v>45760</v>
      </c>
      <c r="O334" s="58"/>
      <c r="P334" s="76" t="s">
        <v>6</v>
      </c>
    </row>
    <row r="335" spans="1:17" ht="15" customHeight="1" x14ac:dyDescent="0.2">
      <c r="A335" s="29"/>
      <c r="B335" s="15" t="str">
        <f>D3A3</f>
        <v>NOUAILLE-MAUPERTUIS TT</v>
      </c>
      <c r="C335" s="17">
        <f>numd3a3</f>
        <v>3</v>
      </c>
      <c r="D335" s="45"/>
      <c r="F335" s="15" t="str">
        <f>D3B3</f>
        <v>NOUAILLE-MAUPERTUIS TT</v>
      </c>
      <c r="G335" s="17">
        <f>numd3b3</f>
        <v>2</v>
      </c>
      <c r="H335" s="70"/>
      <c r="J335" s="15" t="str">
        <f>D3C3</f>
        <v>TERCE / ST-JULIEN  EP</v>
      </c>
      <c r="K335" s="17">
        <f>numd3c3</f>
        <v>8</v>
      </c>
      <c r="L335" s="70"/>
      <c r="N335" s="15" t="str">
        <f>D3D3</f>
        <v>STADE POITEVIN</v>
      </c>
      <c r="O335" s="17">
        <f>numd3d3</f>
        <v>10</v>
      </c>
      <c r="P335" s="70"/>
    </row>
    <row r="336" spans="1:17" ht="15" customHeight="1" x14ac:dyDescent="0.2">
      <c r="A336" s="29"/>
      <c r="B336" s="18" t="str">
        <f>D3A1</f>
        <v>TERCE / ST-JULIEN  EP</v>
      </c>
      <c r="C336" s="20">
        <f>numd3a1</f>
        <v>6</v>
      </c>
      <c r="D336" s="46"/>
      <c r="F336" s="18" t="str">
        <f>D3B1</f>
        <v>TERCE / ST-JULIEN  EP</v>
      </c>
      <c r="G336" s="20">
        <f>numd3b1</f>
        <v>7</v>
      </c>
      <c r="H336" s="71"/>
      <c r="J336" s="18" t="str">
        <f>D3C1</f>
        <v>ST-BENOIT TT</v>
      </c>
      <c r="K336" s="20">
        <f>numd3c1</f>
        <v>7</v>
      </c>
      <c r="L336" s="71"/>
      <c r="N336" s="18" t="str">
        <f>D3D1</f>
        <v>CHATELLERAULT ASTT</v>
      </c>
      <c r="O336" s="20">
        <f>numd3d1</f>
        <v>4</v>
      </c>
      <c r="P336" s="71"/>
    </row>
    <row r="337" spans="1:17" ht="15" customHeight="1" x14ac:dyDescent="0.2">
      <c r="A337" s="29"/>
      <c r="B337" s="21" t="str">
        <f>D3A2</f>
        <v>MIGNE-AUXANCES  TT</v>
      </c>
      <c r="C337" s="23">
        <f>numd3a2</f>
        <v>2</v>
      </c>
      <c r="D337" s="47"/>
      <c r="F337" s="21" t="str">
        <f>D3B2</f>
        <v>MONTAMISE TT</v>
      </c>
      <c r="G337" s="23">
        <f>numd3b2</f>
        <v>6</v>
      </c>
      <c r="H337" s="72"/>
      <c r="J337" s="21" t="str">
        <f>D3C2</f>
        <v>MIGNE-AUXANCES  TT</v>
      </c>
      <c r="K337" s="23">
        <f>numd3c2</f>
        <v>3</v>
      </c>
      <c r="L337" s="72"/>
      <c r="N337" s="21" t="str">
        <f>D3D2</f>
        <v>LOUDUN  PPCL</v>
      </c>
      <c r="O337" s="23">
        <f>numd3d2</f>
        <v>3</v>
      </c>
      <c r="P337" s="72"/>
    </row>
    <row r="338" spans="1:17" ht="15" customHeight="1" x14ac:dyDescent="0.2">
      <c r="B338" s="18" t="str">
        <f>D3A8</f>
        <v>STADE POITEVIN</v>
      </c>
      <c r="C338" s="20">
        <f>numd3a8</f>
        <v>9</v>
      </c>
      <c r="D338" s="46"/>
      <c r="F338" s="18" t="str">
        <f>D3B8</f>
        <v>NAINTRE  MJC</v>
      </c>
      <c r="G338" s="20">
        <f>numd3b8</f>
        <v>8</v>
      </c>
      <c r="H338" s="71"/>
      <c r="J338" s="18" t="str">
        <f>D3C8</f>
        <v>TTACC POITIERS 86</v>
      </c>
      <c r="K338" s="20">
        <f>numd3c8</f>
        <v>9</v>
      </c>
      <c r="L338" s="71"/>
      <c r="N338" s="18" t="str">
        <f>D3D8</f>
        <v>NAINTRE  MJC</v>
      </c>
      <c r="O338" s="20">
        <f>numd3d8</f>
        <v>7</v>
      </c>
      <c r="P338" s="71"/>
    </row>
    <row r="339" spans="1:17" ht="15" customHeight="1" x14ac:dyDescent="0.2">
      <c r="B339" s="21" t="str">
        <f>D3A4</f>
        <v>TTACC POITIERS 86</v>
      </c>
      <c r="C339" s="23">
        <f>numd3a4</f>
        <v>8</v>
      </c>
      <c r="D339" s="47"/>
      <c r="F339" s="21" t="str">
        <f>D3B4</f>
        <v>VERRIERES  EP</v>
      </c>
      <c r="G339" s="23">
        <f>numd3b4</f>
        <v>3</v>
      </c>
      <c r="H339" s="72"/>
      <c r="J339" s="21" t="str">
        <f>D3C4</f>
        <v>CHAUVIGNY  TT</v>
      </c>
      <c r="K339" s="23">
        <f>numd3c4</f>
        <v>4</v>
      </c>
      <c r="L339" s="72"/>
      <c r="N339" s="21" t="str">
        <f>D3D4</f>
        <v xml:space="preserve">DANGE / LES ORMES </v>
      </c>
      <c r="O339" s="23">
        <f>numd3d4</f>
        <v>5</v>
      </c>
      <c r="P339" s="72"/>
    </row>
    <row r="340" spans="1:17" ht="15" customHeight="1" x14ac:dyDescent="0.2">
      <c r="A340" s="50"/>
      <c r="B340" s="18" t="str">
        <f>D3A7</f>
        <v>FUTURO  VALVERT TT</v>
      </c>
      <c r="C340" s="20">
        <f>numd3a7</f>
        <v>12</v>
      </c>
      <c r="D340" s="46"/>
      <c r="F340" s="18" t="str">
        <f>D3B7</f>
        <v>FUTURO  VALVERT TT</v>
      </c>
      <c r="G340" s="20">
        <f>numd3b7</f>
        <v>13</v>
      </c>
      <c r="H340" s="71"/>
      <c r="J340" s="18" t="str">
        <f>D3C7</f>
        <v>FUTURO  VALVERT TT</v>
      </c>
      <c r="K340" s="20">
        <f>numd3c7</f>
        <v>10</v>
      </c>
      <c r="L340" s="71"/>
      <c r="N340" s="18" t="str">
        <f>D3D7</f>
        <v>FUTURO  VALVERT TT</v>
      </c>
      <c r="O340" s="20">
        <f>numd3d7</f>
        <v>11</v>
      </c>
      <c r="P340" s="71"/>
    </row>
    <row r="341" spans="1:17" ht="15" customHeight="1" x14ac:dyDescent="0.2">
      <c r="A341" s="29"/>
      <c r="B341" s="21" t="str">
        <f>D3A5</f>
        <v>ST-BENOIT TT</v>
      </c>
      <c r="C341" s="23">
        <f>numd3a5</f>
        <v>9</v>
      </c>
      <c r="D341" s="47"/>
      <c r="F341" s="21" t="str">
        <f>D3B5</f>
        <v>ST-BENOIT TT</v>
      </c>
      <c r="G341" s="23">
        <f>numd3b5</f>
        <v>8</v>
      </c>
      <c r="H341" s="72"/>
      <c r="J341" s="21" t="str">
        <f>D3C5</f>
        <v>NAINTRE  MJC</v>
      </c>
      <c r="K341" s="23">
        <f>numd3c5</f>
        <v>6</v>
      </c>
      <c r="L341" s="72"/>
      <c r="N341" s="21" t="str">
        <f>D3D5</f>
        <v>ST-BENOIT TT</v>
      </c>
      <c r="O341" s="23">
        <f>numd3d5</f>
        <v>10</v>
      </c>
      <c r="P341" s="72"/>
      <c r="Q341" s="9"/>
    </row>
    <row r="342" spans="1:17" ht="15" customHeight="1" thickBot="1" x14ac:dyDescent="0.25">
      <c r="A342" s="29"/>
      <c r="B342" s="26" t="str">
        <f>D3A6</f>
        <v>US  VIVONNE</v>
      </c>
      <c r="C342" s="28">
        <f>numd3a6</f>
        <v>5</v>
      </c>
      <c r="D342" s="48"/>
      <c r="F342" s="26" t="str">
        <f>D3B6</f>
        <v>US  VIVONNE</v>
      </c>
      <c r="G342" s="28">
        <f>numd3b6</f>
        <v>6</v>
      </c>
      <c r="H342" s="73"/>
      <c r="J342" s="26" t="str">
        <f>D3C6</f>
        <v>MONTAMISE TT</v>
      </c>
      <c r="K342" s="28">
        <f>numd3c6</f>
        <v>5</v>
      </c>
      <c r="L342" s="73"/>
      <c r="N342" s="26" t="str">
        <f>D3D6</f>
        <v>NEUVILLE FJEP</v>
      </c>
      <c r="O342" s="28">
        <f>numd3d6</f>
        <v>3</v>
      </c>
      <c r="P342" s="73"/>
      <c r="Q342" s="9"/>
    </row>
    <row r="343" spans="1:17" ht="15" customHeight="1" thickBot="1" x14ac:dyDescent="0.25">
      <c r="A343" s="29"/>
      <c r="C343" s="74"/>
      <c r="D343" s="74"/>
      <c r="G343" s="74"/>
      <c r="H343" s="75"/>
      <c r="K343" s="74"/>
      <c r="L343" s="75"/>
      <c r="O343" s="74"/>
      <c r="P343" s="75"/>
    </row>
    <row r="344" spans="1:17" ht="15" customHeight="1" thickBot="1" x14ac:dyDescent="0.25">
      <c r="A344" s="29"/>
      <c r="B344" s="13">
        <f>+B7</f>
        <v>45795</v>
      </c>
      <c r="C344" s="58"/>
      <c r="D344" s="58" t="s">
        <v>7</v>
      </c>
      <c r="E344" s="9"/>
      <c r="F344" s="13">
        <f>+B7</f>
        <v>45795</v>
      </c>
      <c r="G344" s="58"/>
      <c r="H344" s="76" t="s">
        <v>7</v>
      </c>
      <c r="I344" s="9"/>
      <c r="J344" s="13">
        <f>+B7</f>
        <v>45795</v>
      </c>
      <c r="K344" s="58"/>
      <c r="L344" s="76" t="s">
        <v>7</v>
      </c>
      <c r="M344" s="9"/>
      <c r="N344" s="13">
        <f>+B7</f>
        <v>45795</v>
      </c>
      <c r="O344" s="58"/>
      <c r="P344" s="76" t="s">
        <v>7</v>
      </c>
    </row>
    <row r="345" spans="1:17" ht="15" customHeight="1" x14ac:dyDescent="0.2">
      <c r="A345" s="29"/>
      <c r="B345" s="15" t="str">
        <f>D3A1</f>
        <v>TERCE / ST-JULIEN  EP</v>
      </c>
      <c r="C345" s="17">
        <f>numd3a1</f>
        <v>6</v>
      </c>
      <c r="D345" s="45"/>
      <c r="F345" s="15" t="str">
        <f>D3B1</f>
        <v>TERCE / ST-JULIEN  EP</v>
      </c>
      <c r="G345" s="17">
        <f>numd3b1</f>
        <v>7</v>
      </c>
      <c r="H345" s="70"/>
      <c r="J345" s="15" t="str">
        <f>D3C1</f>
        <v>ST-BENOIT TT</v>
      </c>
      <c r="K345" s="17">
        <f>numd3c1</f>
        <v>7</v>
      </c>
      <c r="L345" s="70"/>
      <c r="N345" s="15" t="str">
        <f>D3D1</f>
        <v>CHATELLERAULT ASTT</v>
      </c>
      <c r="O345" s="17">
        <f>numd3d1</f>
        <v>4</v>
      </c>
      <c r="P345" s="70"/>
    </row>
    <row r="346" spans="1:17" ht="15" customHeight="1" x14ac:dyDescent="0.2">
      <c r="A346" s="29"/>
      <c r="B346" s="18" t="str">
        <f>D3A2</f>
        <v>MIGNE-AUXANCES  TT</v>
      </c>
      <c r="C346" s="20">
        <f>numd3a2</f>
        <v>2</v>
      </c>
      <c r="D346" s="46"/>
      <c r="F346" s="18" t="str">
        <f>D3B2</f>
        <v>MONTAMISE TT</v>
      </c>
      <c r="G346" s="20">
        <f>numd3b2</f>
        <v>6</v>
      </c>
      <c r="H346" s="71"/>
      <c r="J346" s="18" t="str">
        <f>D3C2</f>
        <v>MIGNE-AUXANCES  TT</v>
      </c>
      <c r="K346" s="20">
        <f>numd3c2</f>
        <v>3</v>
      </c>
      <c r="L346" s="71"/>
      <c r="N346" s="18" t="str">
        <f>D3D2</f>
        <v>LOUDUN  PPCL</v>
      </c>
      <c r="O346" s="20">
        <f>numd3d2</f>
        <v>3</v>
      </c>
      <c r="P346" s="71"/>
    </row>
    <row r="347" spans="1:17" ht="15" customHeight="1" x14ac:dyDescent="0.2">
      <c r="A347" s="29"/>
      <c r="B347" s="21" t="str">
        <f>D3A7</f>
        <v>FUTURO  VALVERT TT</v>
      </c>
      <c r="C347" s="23">
        <f>numd3a7</f>
        <v>12</v>
      </c>
      <c r="D347" s="47"/>
      <c r="F347" s="21" t="str">
        <f>D3B7</f>
        <v>FUTURO  VALVERT TT</v>
      </c>
      <c r="G347" s="23">
        <f>numd3b7</f>
        <v>13</v>
      </c>
      <c r="H347" s="72"/>
      <c r="J347" s="21" t="str">
        <f>D3C7</f>
        <v>FUTURO  VALVERT TT</v>
      </c>
      <c r="K347" s="23">
        <f>numd3c7</f>
        <v>10</v>
      </c>
      <c r="L347" s="72"/>
      <c r="N347" s="21" t="str">
        <f>D3D7</f>
        <v>FUTURO  VALVERT TT</v>
      </c>
      <c r="O347" s="23">
        <f>numd3d7</f>
        <v>11</v>
      </c>
      <c r="P347" s="72"/>
    </row>
    <row r="348" spans="1:17" s="9" customFormat="1" ht="15" customHeight="1" x14ac:dyDescent="0.2">
      <c r="A348" s="29"/>
      <c r="B348" s="18" t="str">
        <f>D3A3</f>
        <v>NOUAILLE-MAUPERTUIS TT</v>
      </c>
      <c r="C348" s="20">
        <f>numd3a3</f>
        <v>3</v>
      </c>
      <c r="D348" s="46"/>
      <c r="E348" s="3"/>
      <c r="F348" s="18" t="str">
        <f>D3B3</f>
        <v>NOUAILLE-MAUPERTUIS TT</v>
      </c>
      <c r="G348" s="20">
        <f>numd3b3</f>
        <v>2</v>
      </c>
      <c r="H348" s="71"/>
      <c r="I348" s="3"/>
      <c r="J348" s="18" t="str">
        <f>D3C3</f>
        <v>TERCE / ST-JULIEN  EP</v>
      </c>
      <c r="K348" s="20">
        <f>numd3c3</f>
        <v>8</v>
      </c>
      <c r="L348" s="71"/>
      <c r="M348" s="3"/>
      <c r="N348" s="18" t="str">
        <f>D3D3</f>
        <v>STADE POITEVIN</v>
      </c>
      <c r="O348" s="20">
        <f>numd3d3</f>
        <v>10</v>
      </c>
      <c r="P348" s="71"/>
      <c r="Q348" s="3"/>
    </row>
    <row r="349" spans="1:17" s="9" customFormat="1" ht="15" customHeight="1" x14ac:dyDescent="0.2">
      <c r="A349" s="29"/>
      <c r="B349" s="21" t="str">
        <f>D3A6</f>
        <v>US  VIVONNE</v>
      </c>
      <c r="C349" s="23">
        <f>numd3a6</f>
        <v>5</v>
      </c>
      <c r="D349" s="47"/>
      <c r="E349" s="3"/>
      <c r="F349" s="21" t="str">
        <f>D3B6</f>
        <v>US  VIVONNE</v>
      </c>
      <c r="G349" s="23">
        <f>numd3b6</f>
        <v>6</v>
      </c>
      <c r="H349" s="72"/>
      <c r="I349" s="3"/>
      <c r="J349" s="21" t="str">
        <f>D3C6</f>
        <v>MONTAMISE TT</v>
      </c>
      <c r="K349" s="23">
        <f>numd3c6</f>
        <v>5</v>
      </c>
      <c r="L349" s="72"/>
      <c r="M349" s="3"/>
      <c r="N349" s="21" t="str">
        <f>D3D6</f>
        <v>NEUVILLE FJEP</v>
      </c>
      <c r="O349" s="23">
        <f>numd3d6</f>
        <v>3</v>
      </c>
      <c r="P349" s="72"/>
      <c r="Q349" s="3"/>
    </row>
    <row r="350" spans="1:17" ht="15" customHeight="1" x14ac:dyDescent="0.2">
      <c r="A350" s="50"/>
      <c r="B350" s="18" t="str">
        <f>D3A4</f>
        <v>TTACC POITIERS 86</v>
      </c>
      <c r="C350" s="20">
        <f>numd3a4</f>
        <v>8</v>
      </c>
      <c r="D350" s="46"/>
      <c r="F350" s="18" t="str">
        <f>D3B4</f>
        <v>VERRIERES  EP</v>
      </c>
      <c r="G350" s="20">
        <f>numd3b4</f>
        <v>3</v>
      </c>
      <c r="H350" s="71"/>
      <c r="J350" s="18" t="str">
        <f>D3C4</f>
        <v>CHAUVIGNY  TT</v>
      </c>
      <c r="K350" s="20">
        <f>numd3c4</f>
        <v>4</v>
      </c>
      <c r="L350" s="71"/>
      <c r="N350" s="18" t="str">
        <f>D3D4</f>
        <v xml:space="preserve">DANGE / LES ORMES </v>
      </c>
      <c r="O350" s="20">
        <f>numd3d4</f>
        <v>5</v>
      </c>
      <c r="P350" s="71"/>
    </row>
    <row r="351" spans="1:17" ht="15" customHeight="1" x14ac:dyDescent="0.2">
      <c r="A351" s="29"/>
      <c r="B351" s="21" t="str">
        <f>D3A8</f>
        <v>STADE POITEVIN</v>
      </c>
      <c r="C351" s="23">
        <f>numd3a8</f>
        <v>9</v>
      </c>
      <c r="D351" s="47"/>
      <c r="F351" s="21" t="str">
        <f>D3B8</f>
        <v>NAINTRE  MJC</v>
      </c>
      <c r="G351" s="23">
        <f>numd3b8</f>
        <v>8</v>
      </c>
      <c r="H351" s="72"/>
      <c r="J351" s="21" t="str">
        <f>D3C8</f>
        <v>TTACC POITIERS 86</v>
      </c>
      <c r="K351" s="23">
        <f>numd3c8</f>
        <v>9</v>
      </c>
      <c r="L351" s="72"/>
      <c r="N351" s="21" t="str">
        <f>D3D8</f>
        <v>NAINTRE  MJC</v>
      </c>
      <c r="O351" s="23">
        <f>numd3d8</f>
        <v>7</v>
      </c>
      <c r="P351" s="72"/>
    </row>
    <row r="352" spans="1:17" ht="15" customHeight="1" thickBot="1" x14ac:dyDescent="0.25">
      <c r="A352" s="29"/>
      <c r="B352" s="26" t="str">
        <f>D3A5</f>
        <v>ST-BENOIT TT</v>
      </c>
      <c r="C352" s="28">
        <f>numd3a5</f>
        <v>9</v>
      </c>
      <c r="D352" s="48"/>
      <c r="F352" s="26" t="str">
        <f>D3B5</f>
        <v>ST-BENOIT TT</v>
      </c>
      <c r="G352" s="28">
        <f>numd3b5</f>
        <v>8</v>
      </c>
      <c r="H352" s="73"/>
      <c r="J352" s="26" t="str">
        <f>D3C5</f>
        <v>NAINTRE  MJC</v>
      </c>
      <c r="K352" s="28">
        <f>numd3c5</f>
        <v>6</v>
      </c>
      <c r="L352" s="73"/>
      <c r="N352" s="26" t="str">
        <f>D3D5</f>
        <v>ST-BENOIT TT</v>
      </c>
      <c r="O352" s="28">
        <f>numd3d5</f>
        <v>10</v>
      </c>
      <c r="P352" s="73"/>
    </row>
    <row r="353" spans="1:17" ht="15" customHeight="1" x14ac:dyDescent="0.2">
      <c r="A353" s="29"/>
      <c r="C353" s="4"/>
      <c r="G353" s="4"/>
      <c r="K353" s="4"/>
      <c r="O353" s="4"/>
    </row>
    <row r="354" spans="1:17" ht="15" customHeight="1" x14ac:dyDescent="0.2">
      <c r="A354" s="29"/>
      <c r="B354" s="32" t="str">
        <f>+D3A1</f>
        <v>TERCE / ST-JULIEN  EP</v>
      </c>
      <c r="C354" s="77">
        <f>numd3a1</f>
        <v>6</v>
      </c>
      <c r="D354" s="34"/>
      <c r="F354" s="32" t="str">
        <f>D3B1</f>
        <v>TERCE / ST-JULIEN  EP</v>
      </c>
      <c r="G354" s="77">
        <f>numd3b1</f>
        <v>7</v>
      </c>
      <c r="H354" s="34"/>
      <c r="J354" s="32" t="str">
        <f>D3C1</f>
        <v>ST-BENOIT TT</v>
      </c>
      <c r="K354" s="77">
        <f>numd3c1</f>
        <v>7</v>
      </c>
      <c r="L354" s="34"/>
      <c r="N354" s="32" t="str">
        <f>D3D1</f>
        <v>CHATELLERAULT ASTT</v>
      </c>
      <c r="O354" s="77">
        <f>numd3d1</f>
        <v>4</v>
      </c>
      <c r="P354" s="34"/>
    </row>
    <row r="355" spans="1:17" ht="15" customHeight="1" x14ac:dyDescent="0.2">
      <c r="A355" s="29"/>
      <c r="B355" s="3" t="str">
        <f>VLOOKUP(B354,Capitaine,(C354*2)+1,FALSE)</f>
        <v>Y - MICHAUD</v>
      </c>
      <c r="D355" s="37" t="str">
        <f>VLOOKUP(B354,Capitaine,C354*2+2,FALSE)</f>
        <v>06 43 20 23 61</v>
      </c>
      <c r="F355" s="3" t="str">
        <f>VLOOKUP(F354,Capitaine,(G354*2)+1,FALSE)</f>
        <v>Y - MICHAUD</v>
      </c>
      <c r="H355" s="37" t="str">
        <f>VLOOKUP(F354,Capitaine,G354*2+2,FALSE)</f>
        <v>06 43 20 23 61</v>
      </c>
      <c r="J355" s="3" t="str">
        <f>VLOOKUP(J354,Capitaine,(K354*2)+1,FALSE)</f>
        <v>L - ROLAND</v>
      </c>
      <c r="L355" s="37" t="str">
        <f>VLOOKUP(J354,Capitaine,K354*2+2,FALSE)</f>
        <v>07 85 55 52 31</v>
      </c>
      <c r="N355" s="3" t="str">
        <f>VLOOKUP(N354,Capitaine,(O354*2)+1,FALSE)</f>
        <v>W - REIJNDERS</v>
      </c>
      <c r="P355" s="37" t="str">
        <f>VLOOKUP(N354,Capitaine,O354*2+2,FALSE)</f>
        <v>07 67 40 48 87</v>
      </c>
    </row>
    <row r="356" spans="1:17" ht="15" customHeight="1" x14ac:dyDescent="0.2">
      <c r="A356" s="29"/>
      <c r="B356" s="32" t="str">
        <f>D3A2</f>
        <v>MIGNE-AUXANCES  TT</v>
      </c>
      <c r="C356" s="77">
        <f>numd3a2</f>
        <v>2</v>
      </c>
      <c r="D356" s="34"/>
      <c r="F356" s="32" t="str">
        <f>D3B2</f>
        <v>MONTAMISE TT</v>
      </c>
      <c r="G356" s="77">
        <f>numd3b2</f>
        <v>6</v>
      </c>
      <c r="H356" s="34"/>
      <c r="J356" s="32" t="str">
        <f>D3C2</f>
        <v>MIGNE-AUXANCES  TT</v>
      </c>
      <c r="K356" s="77">
        <f>numd3c2</f>
        <v>3</v>
      </c>
      <c r="L356" s="34"/>
      <c r="N356" s="32" t="str">
        <f>D3D2</f>
        <v>LOUDUN  PPCL</v>
      </c>
      <c r="O356" s="77">
        <f>numd3d2</f>
        <v>3</v>
      </c>
      <c r="P356" s="34"/>
    </row>
    <row r="357" spans="1:17" ht="15" customHeight="1" x14ac:dyDescent="0.2">
      <c r="A357" s="29"/>
      <c r="B357" s="3" t="str">
        <f>VLOOKUP(B356,Capitaine,(C356*2)+1,FALSE)</f>
        <v>J - GASTON</v>
      </c>
      <c r="D357" s="37" t="str">
        <f>VLOOKUP(B356,Capitaine,C356*2+2,FALSE)</f>
        <v>06 73 72 34 62</v>
      </c>
      <c r="F357" s="3" t="str">
        <f>VLOOKUP(F356,Capitaine,(G356*2)+1,FALSE)</f>
        <v>C - BUCHETON</v>
      </c>
      <c r="H357" s="37" t="str">
        <f>VLOOKUP(F356,Capitaine,G356*2+2,FALSE)</f>
        <v>07 88 48 03 66</v>
      </c>
      <c r="J357" s="3" t="str">
        <f>VLOOKUP(J356,Capitaine,(K356*2)+1,FALSE)</f>
        <v>P - BEAUQUIN</v>
      </c>
      <c r="L357" s="37" t="str">
        <f>VLOOKUP(J356,Capitaine,K356*2+2,FALSE)</f>
        <v>06 62 18 04 53</v>
      </c>
      <c r="N357" s="3" t="str">
        <f>VLOOKUP(N356,Capitaine,(O356*2)+1,FALSE)</f>
        <v>R - PELTIER</v>
      </c>
      <c r="P357" s="37" t="str">
        <f>VLOOKUP(N356,Capitaine,O356*2+2,FALSE)</f>
        <v>06 11 49 79 42</v>
      </c>
    </row>
    <row r="358" spans="1:17" s="9" customFormat="1" ht="15" customHeight="1" x14ac:dyDescent="0.2">
      <c r="A358" s="29"/>
      <c r="B358" s="32" t="str">
        <f>D3A3</f>
        <v>NOUAILLE-MAUPERTUIS TT</v>
      </c>
      <c r="C358" s="77">
        <f>numd3a3</f>
        <v>3</v>
      </c>
      <c r="D358" s="34"/>
      <c r="E358" s="3"/>
      <c r="F358" s="32" t="str">
        <f>D3B3</f>
        <v>NOUAILLE-MAUPERTUIS TT</v>
      </c>
      <c r="G358" s="77">
        <f>numd3b3</f>
        <v>2</v>
      </c>
      <c r="H358" s="34"/>
      <c r="I358" s="3"/>
      <c r="J358" s="32" t="str">
        <f>D3C3</f>
        <v>TERCE / ST-JULIEN  EP</v>
      </c>
      <c r="K358" s="77">
        <f>numd3c3</f>
        <v>8</v>
      </c>
      <c r="L358" s="34"/>
      <c r="M358" s="3"/>
      <c r="N358" s="32" t="str">
        <f>D3D3</f>
        <v>STADE POITEVIN</v>
      </c>
      <c r="O358" s="77">
        <f>numd3d3</f>
        <v>10</v>
      </c>
      <c r="P358" s="34"/>
      <c r="Q358" s="3"/>
    </row>
    <row r="359" spans="1:17" s="9" customFormat="1" ht="15" customHeight="1" x14ac:dyDescent="0.2">
      <c r="A359" s="29"/>
      <c r="B359" s="3" t="str">
        <f>VLOOKUP(B358,Capitaine,(C358*2)+1,FALSE)</f>
        <v>N - VIBERT</v>
      </c>
      <c r="C359" s="3"/>
      <c r="D359" s="37" t="str">
        <f>VLOOKUP(B358,Capitaine,C358*2+2,FALSE)</f>
        <v>06 30 14 23 09</v>
      </c>
      <c r="E359" s="3"/>
      <c r="F359" s="3" t="str">
        <f>VLOOKUP(F358,Capitaine,(G358*2)+1,FALSE)</f>
        <v>B - HOGREL</v>
      </c>
      <c r="G359" s="3"/>
      <c r="H359" s="37" t="str">
        <f>VLOOKUP(F358,Capitaine,G358*2+2,FALSE)</f>
        <v>06 74 55 88 47</v>
      </c>
      <c r="I359" s="3"/>
      <c r="J359" s="3" t="str">
        <f>VLOOKUP(J358,Capitaine,(K358*2)+1,FALSE)</f>
        <v>Y - MICHAUD</v>
      </c>
      <c r="K359" s="3"/>
      <c r="L359" s="37" t="str">
        <f>VLOOKUP(J358,Capitaine,K358*2+2,FALSE)</f>
        <v>06 43 20 23 61</v>
      </c>
      <c r="M359" s="3"/>
      <c r="N359" s="3" t="str">
        <f>VLOOKUP(N358,Capitaine,(O358*2)+1,FALSE)</f>
        <v>TH - GAUTHIER</v>
      </c>
      <c r="O359" s="3"/>
      <c r="P359" s="37" t="str">
        <f>VLOOKUP(N358,Capitaine,O358*2+2,FALSE)</f>
        <v>06 27 25 31 19</v>
      </c>
      <c r="Q359" s="3"/>
    </row>
    <row r="360" spans="1:17" ht="15" customHeight="1" x14ac:dyDescent="0.2">
      <c r="A360" s="50"/>
      <c r="B360" s="32" t="str">
        <f>D3A4</f>
        <v>TTACC POITIERS 86</v>
      </c>
      <c r="C360" s="77">
        <f>numd3a4</f>
        <v>8</v>
      </c>
      <c r="D360" s="34"/>
      <c r="F360" s="32" t="str">
        <f>D3B4</f>
        <v>VERRIERES  EP</v>
      </c>
      <c r="G360" s="77">
        <f>numd3b4</f>
        <v>3</v>
      </c>
      <c r="H360" s="34"/>
      <c r="J360" s="32" t="str">
        <f>D3C4</f>
        <v>CHAUVIGNY  TT</v>
      </c>
      <c r="K360" s="77">
        <f>numd3c4</f>
        <v>4</v>
      </c>
      <c r="L360" s="34"/>
      <c r="N360" s="32" t="str">
        <f>D3D4</f>
        <v xml:space="preserve">DANGE / LES ORMES </v>
      </c>
      <c r="O360" s="77">
        <f>numd3d4</f>
        <v>5</v>
      </c>
      <c r="P360" s="34"/>
    </row>
    <row r="361" spans="1:17" ht="15" customHeight="1" x14ac:dyDescent="0.2">
      <c r="A361" s="29"/>
      <c r="B361" s="3" t="str">
        <f>VLOOKUP(B360,Capitaine,(C360*2)+1,FALSE)</f>
        <v>M - CUSIN</v>
      </c>
      <c r="D361" s="37" t="str">
        <f>VLOOKUP(B360,Capitaine,C360*2+2,FALSE)</f>
        <v>06 73 86 38 31</v>
      </c>
      <c r="F361" s="3" t="str">
        <f>VLOOKUP(F360,Capitaine,(G360*2)+1,FALSE)</f>
        <v>L - CHOUX</v>
      </c>
      <c r="H361" s="37" t="str">
        <f>VLOOKUP(F360,Capitaine,G360*2+2,FALSE)</f>
        <v>06 74 24 60 98</v>
      </c>
      <c r="J361" s="3" t="str">
        <f>VLOOKUP(J360,Capitaine,(K360*2)+1,FALSE)</f>
        <v>H - CASANOVA</v>
      </c>
      <c r="L361" s="37" t="str">
        <f>VLOOKUP(J360,Capitaine,K360*2+2,FALSE)</f>
        <v>06 81 92 86 77</v>
      </c>
      <c r="N361" s="3" t="str">
        <f>VLOOKUP(N360,Capitaine,(O360*2)+1,FALSE)</f>
        <v>E - MOREIRA-FERRERA</v>
      </c>
      <c r="P361" s="37" t="str">
        <f>VLOOKUP(N360,Capitaine,O360*2+2,FALSE)</f>
        <v>06 84 77 34 92</v>
      </c>
    </row>
    <row r="362" spans="1:17" ht="15" customHeight="1" x14ac:dyDescent="0.2">
      <c r="A362" s="29"/>
      <c r="B362" s="32" t="str">
        <f>D3A5</f>
        <v>ST-BENOIT TT</v>
      </c>
      <c r="C362" s="77">
        <f>numd3a5</f>
        <v>9</v>
      </c>
      <c r="D362" s="34"/>
      <c r="F362" s="32" t="str">
        <f>D3B5</f>
        <v>ST-BENOIT TT</v>
      </c>
      <c r="G362" s="77">
        <f>numd3b5</f>
        <v>8</v>
      </c>
      <c r="H362" s="34"/>
      <c r="J362" s="32" t="str">
        <f>D3C5</f>
        <v>NAINTRE  MJC</v>
      </c>
      <c r="K362" s="77">
        <f>numd3c5</f>
        <v>6</v>
      </c>
      <c r="L362" s="34"/>
      <c r="N362" s="32" t="str">
        <f>D3D5</f>
        <v>ST-BENOIT TT</v>
      </c>
      <c r="O362" s="77">
        <f>numd3d5</f>
        <v>10</v>
      </c>
      <c r="P362" s="34"/>
    </row>
    <row r="363" spans="1:17" ht="15" customHeight="1" x14ac:dyDescent="0.2">
      <c r="A363" s="29"/>
      <c r="B363" s="3" t="str">
        <f>VLOOKUP(B362,Capitaine,(C362*2)+1,FALSE)</f>
        <v>L - ROLAND</v>
      </c>
      <c r="D363" s="37" t="str">
        <f>VLOOKUP(B362,Capitaine,C362*2+2,FALSE)</f>
        <v>07 85 55 52 31</v>
      </c>
      <c r="F363" s="3" t="str">
        <f>VLOOKUP(F362,Capitaine,(G362*2)+1,FALSE)</f>
        <v>L - ROLAND</v>
      </c>
      <c r="H363" s="37" t="str">
        <f>VLOOKUP(F362,Capitaine,G362*2+2,FALSE)</f>
        <v>07 85 55 52 31</v>
      </c>
      <c r="J363" s="3" t="str">
        <f>VLOOKUP(J362,Capitaine,(K362*2)+1,FALSE)</f>
        <v>ST - POUSSET</v>
      </c>
      <c r="L363" s="37" t="str">
        <f>VLOOKUP(J362,Capitaine,K362*2+2,FALSE)</f>
        <v>06 08 16 28 32</v>
      </c>
      <c r="N363" s="3" t="str">
        <f>VLOOKUP(N362,Capitaine,(O362*2)+1,FALSE)</f>
        <v>L - ROLAND</v>
      </c>
      <c r="P363" s="37" t="str">
        <f>VLOOKUP(N362,Capitaine,O362*2+2,FALSE)</f>
        <v>07 85 55 52 31</v>
      </c>
    </row>
    <row r="364" spans="1:17" ht="15" customHeight="1" x14ac:dyDescent="0.2">
      <c r="A364" s="29"/>
      <c r="B364" s="32" t="str">
        <f>D3A6</f>
        <v>US  VIVONNE</v>
      </c>
      <c r="C364" s="77">
        <f>numd3a6</f>
        <v>5</v>
      </c>
      <c r="D364" s="34"/>
      <c r="F364" s="32" t="str">
        <f>D3B6</f>
        <v>US  VIVONNE</v>
      </c>
      <c r="G364" s="77">
        <f>numd3b6</f>
        <v>6</v>
      </c>
      <c r="H364" s="34"/>
      <c r="J364" s="32" t="str">
        <f>D3C6</f>
        <v>MONTAMISE TT</v>
      </c>
      <c r="K364" s="77">
        <f>numd3c6</f>
        <v>5</v>
      </c>
      <c r="L364" s="34"/>
      <c r="N364" s="32" t="str">
        <f>D3D6</f>
        <v>NEUVILLE FJEP</v>
      </c>
      <c r="O364" s="77">
        <f>numd3d6</f>
        <v>3</v>
      </c>
      <c r="P364" s="34"/>
    </row>
    <row r="365" spans="1:17" ht="15" customHeight="1" x14ac:dyDescent="0.2">
      <c r="A365" s="29"/>
      <c r="B365" s="3" t="str">
        <f>VLOOKUP(B364,Capitaine,(C364*2)+1,FALSE)</f>
        <v>S - COUSSAY</v>
      </c>
      <c r="D365" s="37" t="str">
        <f>VLOOKUP(B364,Capitaine,C364*2+2,FALSE)</f>
        <v>07 77 75 80 94</v>
      </c>
      <c r="F365" s="3" t="str">
        <f>VLOOKUP(F364,Capitaine,(G364*2)+1,FALSE)</f>
        <v>P - DEPIENNE</v>
      </c>
      <c r="H365" s="37" t="str">
        <f>VLOOKUP(F364,Capitaine,G364*2+2,FALSE)</f>
        <v>06 89 06 81 81</v>
      </c>
      <c r="J365" s="3" t="str">
        <f>VLOOKUP(J364,Capitaine,(K364*2)+1,FALSE)</f>
        <v>P - SENEGAS</v>
      </c>
      <c r="L365" s="37" t="str">
        <f>VLOOKUP(J364,Capitaine,K364*2+2,FALSE)</f>
        <v>07 68 01 14 73</v>
      </c>
      <c r="N365" s="3" t="str">
        <f>VLOOKUP(N364,Capitaine,(O364*2)+1,FALSE)</f>
        <v>JF - SEMUR</v>
      </c>
      <c r="P365" s="37" t="str">
        <f>VLOOKUP(N364,Capitaine,O364*2+2,FALSE)</f>
        <v>06 35 15 81 13</v>
      </c>
    </row>
    <row r="366" spans="1:17" ht="15" customHeight="1" x14ac:dyDescent="0.2">
      <c r="A366" s="29"/>
      <c r="B366" s="32" t="str">
        <f>D3A7</f>
        <v>FUTURO  VALVERT TT</v>
      </c>
      <c r="C366" s="77">
        <f>numd3a7</f>
        <v>12</v>
      </c>
      <c r="D366" s="34"/>
      <c r="F366" s="32" t="str">
        <f>D3B7</f>
        <v>FUTURO  VALVERT TT</v>
      </c>
      <c r="G366" s="77">
        <f>numd3b7</f>
        <v>13</v>
      </c>
      <c r="H366" s="34"/>
      <c r="J366" s="32" t="str">
        <f>D3C7</f>
        <v>FUTURO  VALVERT TT</v>
      </c>
      <c r="K366" s="77">
        <f>numd3c7</f>
        <v>10</v>
      </c>
      <c r="L366" s="34"/>
      <c r="N366" s="32" t="str">
        <f>D3D7</f>
        <v>FUTURO  VALVERT TT</v>
      </c>
      <c r="O366" s="77">
        <f>numd3d7</f>
        <v>11</v>
      </c>
      <c r="P366" s="34"/>
    </row>
    <row r="367" spans="1:17" s="38" customFormat="1" ht="15" customHeight="1" x14ac:dyDescent="0.2">
      <c r="A367" s="39"/>
      <c r="B367" s="66" t="s">
        <v>11</v>
      </c>
      <c r="D367" s="67" t="s">
        <v>12</v>
      </c>
      <c r="F367" s="66" t="s">
        <v>11</v>
      </c>
      <c r="H367" s="67" t="s">
        <v>12</v>
      </c>
      <c r="J367" s="66" t="s">
        <v>11</v>
      </c>
      <c r="L367" s="67" t="s">
        <v>12</v>
      </c>
      <c r="N367" s="66" t="s">
        <v>11</v>
      </c>
      <c r="P367" s="67" t="s">
        <v>12</v>
      </c>
    </row>
    <row r="368" spans="1:17" ht="15" customHeight="1" x14ac:dyDescent="0.2">
      <c r="A368" s="29"/>
      <c r="B368" s="32" t="str">
        <f>D3A8</f>
        <v>STADE POITEVIN</v>
      </c>
      <c r="C368" s="77">
        <f>numd3a8</f>
        <v>9</v>
      </c>
      <c r="D368" s="34"/>
      <c r="F368" s="32" t="str">
        <f>D3B8</f>
        <v>NAINTRE  MJC</v>
      </c>
      <c r="G368" s="77">
        <f>numd3b8</f>
        <v>8</v>
      </c>
      <c r="H368" s="34"/>
      <c r="J368" s="32" t="str">
        <f>D3C8</f>
        <v>TTACC POITIERS 86</v>
      </c>
      <c r="K368" s="77">
        <f>numd3c8</f>
        <v>9</v>
      </c>
      <c r="L368" s="34"/>
      <c r="N368" s="32" t="str">
        <f>D3D8</f>
        <v>NAINTRE  MJC</v>
      </c>
      <c r="O368" s="77">
        <f>numd3d8</f>
        <v>7</v>
      </c>
      <c r="P368" s="34"/>
    </row>
    <row r="369" spans="1:17" ht="15" customHeight="1" x14ac:dyDescent="0.2">
      <c r="A369" s="29"/>
      <c r="B369" s="3" t="str">
        <f>VLOOKUP(B368,Capitaine,(C368*2)+1,FALSE)</f>
        <v>TH - GAUTHIER</v>
      </c>
      <c r="D369" s="37" t="str">
        <f>VLOOKUP(B368,Capitaine,C368*2+2,FALSE)</f>
        <v>06 27 25 31 19</v>
      </c>
      <c r="F369" s="3" t="str">
        <f>VLOOKUP(F368,Capitaine,(G368*2)+1,FALSE)</f>
        <v>ST - POUSSET</v>
      </c>
      <c r="H369" s="37" t="str">
        <f>VLOOKUP(F368,Capitaine,G368*2+2,FALSE)</f>
        <v>06 08 16 28 32</v>
      </c>
      <c r="J369" s="3" t="str">
        <f>VLOOKUP(J368,Capitaine,(K368*2)+1,FALSE)</f>
        <v>M - CUSIN</v>
      </c>
      <c r="L369" s="37" t="str">
        <f>VLOOKUP(J368,Capitaine,K368*2+2,FALSE)</f>
        <v>06 73 86 38 31</v>
      </c>
      <c r="N369" s="3" t="str">
        <f>VLOOKUP(N368,Capitaine,(O368*2)+1,FALSE)</f>
        <v>ST - POUSSET</v>
      </c>
      <c r="P369" s="37" t="str">
        <f>VLOOKUP(N368,Capitaine,O368*2+2,FALSE)</f>
        <v>06 08 16 28 32</v>
      </c>
    </row>
    <row r="370" spans="1:17" ht="15" customHeight="1" x14ac:dyDescent="0.2">
      <c r="A370" s="29"/>
      <c r="B370" s="60"/>
      <c r="C370" s="78"/>
      <c r="D370" s="64"/>
      <c r="E370" s="38"/>
      <c r="F370" s="60"/>
      <c r="G370" s="78"/>
      <c r="H370" s="64"/>
      <c r="I370" s="38"/>
      <c r="J370" s="79"/>
      <c r="K370" s="80"/>
      <c r="L370" s="81"/>
      <c r="M370" s="38"/>
      <c r="N370" s="60"/>
      <c r="O370" s="68"/>
      <c r="P370" s="64"/>
    </row>
    <row r="371" spans="1:17" ht="15" customHeight="1" x14ac:dyDescent="0.2">
      <c r="A371" s="29"/>
      <c r="B371" s="38"/>
      <c r="C371" s="39"/>
      <c r="D371" s="40"/>
      <c r="E371" s="38"/>
      <c r="F371" s="38"/>
      <c r="G371" s="39"/>
      <c r="H371" s="40"/>
      <c r="I371" s="38"/>
      <c r="J371" s="38"/>
      <c r="K371" s="38"/>
      <c r="L371" s="40"/>
      <c r="M371" s="38"/>
      <c r="N371" s="38"/>
      <c r="O371" s="38"/>
      <c r="P371" s="40"/>
    </row>
    <row r="372" spans="1:17" ht="15" customHeight="1" x14ac:dyDescent="0.2">
      <c r="A372" s="29"/>
      <c r="C372" s="29"/>
      <c r="D372" s="37"/>
      <c r="G372" s="29"/>
      <c r="H372" s="37"/>
      <c r="K372" s="29"/>
      <c r="L372" s="37"/>
      <c r="P372" s="37"/>
    </row>
    <row r="373" spans="1:17" s="9" customFormat="1" ht="20.100000000000001" customHeight="1" x14ac:dyDescent="0.2">
      <c r="A373" s="29"/>
      <c r="B373" s="10" t="s">
        <v>20</v>
      </c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3"/>
    </row>
    <row r="374" spans="1:17" s="9" customFormat="1" x14ac:dyDescent="0.2">
      <c r="A374" s="29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11"/>
      <c r="N374" s="3"/>
      <c r="O374" s="3"/>
      <c r="P374" s="3"/>
      <c r="Q374" s="3"/>
    </row>
    <row r="375" spans="1:17" ht="12.75" thickBot="1" x14ac:dyDescent="0.25">
      <c r="A375" s="50"/>
      <c r="B375" s="11" t="s">
        <v>16</v>
      </c>
      <c r="C375" s="11"/>
      <c r="D375" s="54"/>
      <c r="E375" s="11"/>
      <c r="F375" s="11" t="s">
        <v>17</v>
      </c>
      <c r="I375" s="9"/>
      <c r="J375" s="11" t="s">
        <v>18</v>
      </c>
      <c r="N375" s="11" t="s">
        <v>19</v>
      </c>
    </row>
    <row r="376" spans="1:17" ht="12" customHeight="1" thickBot="1" x14ac:dyDescent="0.25">
      <c r="A376" s="29"/>
      <c r="B376" s="13">
        <f>+B1</f>
        <v>45676</v>
      </c>
      <c r="C376" s="58"/>
      <c r="D376" s="55" t="s">
        <v>0</v>
      </c>
      <c r="E376" s="9"/>
      <c r="F376" s="13">
        <f>+B1</f>
        <v>45676</v>
      </c>
      <c r="G376" s="58"/>
      <c r="H376" s="56" t="s">
        <v>0</v>
      </c>
      <c r="J376" s="13">
        <f>+B1</f>
        <v>45676</v>
      </c>
      <c r="K376" s="58"/>
      <c r="L376" s="56" t="s">
        <v>0</v>
      </c>
      <c r="M376" s="9"/>
      <c r="N376" s="13">
        <f>+B1</f>
        <v>45676</v>
      </c>
      <c r="O376" s="58"/>
      <c r="P376" s="56" t="s">
        <v>0</v>
      </c>
    </row>
    <row r="377" spans="1:17" ht="12" customHeight="1" x14ac:dyDescent="0.2">
      <c r="A377" s="29"/>
      <c r="B377" s="15" t="str">
        <f>D4A1</f>
        <v>VERRIERES  EP</v>
      </c>
      <c r="C377" s="16">
        <f>numd4a1</f>
        <v>4</v>
      </c>
      <c r="D377" s="45"/>
      <c r="F377" s="15" t="str">
        <f>D4B1</f>
        <v>CHATELLERAULT ASTT</v>
      </c>
      <c r="G377" s="17">
        <f>numd4b1</f>
        <v>6</v>
      </c>
      <c r="H377" s="70"/>
      <c r="J377" s="15" t="str">
        <f>D4C1</f>
        <v>EXEMPT</v>
      </c>
      <c r="K377" s="17">
        <f>numd4c1</f>
        <v>0</v>
      </c>
      <c r="L377" s="70"/>
      <c r="N377" s="15" t="str">
        <f>D4D1</f>
        <v/>
      </c>
      <c r="O377" s="17">
        <f>numd4d1</f>
        <v>0</v>
      </c>
      <c r="P377" s="70"/>
    </row>
    <row r="378" spans="1:17" ht="12" customHeight="1" x14ac:dyDescent="0.2">
      <c r="A378" s="29"/>
      <c r="B378" s="18" t="str">
        <f>D4A8</f>
        <v>TTACC POITIERS 86</v>
      </c>
      <c r="C378" s="19">
        <f>numd4a8</f>
        <v>10</v>
      </c>
      <c r="D378" s="46"/>
      <c r="F378" s="18" t="str">
        <f>D4B8</f>
        <v>TTACC POITIERS 86</v>
      </c>
      <c r="G378" s="20">
        <f>numd4b8</f>
        <v>11</v>
      </c>
      <c r="H378" s="71"/>
      <c r="J378" s="18" t="str">
        <f>D4C8</f>
        <v>STADE POITEVIN</v>
      </c>
      <c r="K378" s="20">
        <f>numd4c8</f>
        <v>11</v>
      </c>
      <c r="L378" s="71"/>
      <c r="N378" s="18" t="str">
        <f>D4D8</f>
        <v/>
      </c>
      <c r="O378" s="20">
        <f>numd4d8</f>
        <v>0</v>
      </c>
      <c r="P378" s="71"/>
    </row>
    <row r="379" spans="1:17" ht="12" customHeight="1" x14ac:dyDescent="0.2">
      <c r="A379" s="29"/>
      <c r="B379" s="21" t="str">
        <f>D4A2</f>
        <v>MIGNE-AUXANCES  TT</v>
      </c>
      <c r="C379" s="22">
        <f>numd4a2</f>
        <v>4</v>
      </c>
      <c r="D379" s="47"/>
      <c r="F379" s="21" t="str">
        <f>D4B2</f>
        <v>MIGNE-AUXANCES  TT</v>
      </c>
      <c r="G379" s="23">
        <f>numd4b2</f>
        <v>5</v>
      </c>
      <c r="H379" s="72"/>
      <c r="J379" s="21" t="str">
        <f>D4C2</f>
        <v>LOUDUN  PPCL</v>
      </c>
      <c r="K379" s="23">
        <f>numd4c2</f>
        <v>4</v>
      </c>
      <c r="L379" s="72"/>
      <c r="N379" s="21" t="str">
        <f>D4D2</f>
        <v/>
      </c>
      <c r="O379" s="23">
        <f>numd4d2</f>
        <v>0</v>
      </c>
      <c r="P379" s="72"/>
    </row>
    <row r="380" spans="1:17" ht="12" customHeight="1" x14ac:dyDescent="0.2">
      <c r="A380" s="29"/>
      <c r="B380" s="18" t="str">
        <f>D4A7</f>
        <v>CHAUVIGNY  TT</v>
      </c>
      <c r="C380" s="19">
        <f>numd4a7</f>
        <v>5</v>
      </c>
      <c r="D380" s="46"/>
      <c r="F380" s="18" t="str">
        <f>D4B7</f>
        <v>NOUAILLE-MAUPERTUIS TT</v>
      </c>
      <c r="G380" s="20">
        <f>numd4b7</f>
        <v>5</v>
      </c>
      <c r="H380" s="71"/>
      <c r="J380" s="18" t="str">
        <f>D4C7</f>
        <v>CHAUVIGNY  TT</v>
      </c>
      <c r="K380" s="20">
        <f>numd4c7</f>
        <v>6</v>
      </c>
      <c r="L380" s="71"/>
      <c r="N380" s="18" t="str">
        <f>D4D7</f>
        <v/>
      </c>
      <c r="O380" s="20">
        <f>numd4d7</f>
        <v>0</v>
      </c>
      <c r="P380" s="71"/>
    </row>
    <row r="381" spans="1:17" ht="12" customHeight="1" x14ac:dyDescent="0.2">
      <c r="A381" s="29"/>
      <c r="B381" s="21" t="str">
        <f>D4A3</f>
        <v>EXEMPT</v>
      </c>
      <c r="C381" s="22">
        <f>numd4a3</f>
        <v>0</v>
      </c>
      <c r="D381" s="47"/>
      <c r="F381" s="21" t="str">
        <f>D4B3</f>
        <v>LA ROCHE-POSAY TT</v>
      </c>
      <c r="G381" s="23">
        <f>numd4b3</f>
        <v>2</v>
      </c>
      <c r="H381" s="72"/>
      <c r="J381" s="21" t="str">
        <f>D4C3</f>
        <v>NOUAILLE-MAUPERTUIS TT</v>
      </c>
      <c r="K381" s="23">
        <f>numd4c3</f>
        <v>4</v>
      </c>
      <c r="L381" s="72"/>
      <c r="N381" s="21" t="str">
        <f>D4D4</f>
        <v/>
      </c>
      <c r="O381" s="23">
        <f>numd4d4</f>
        <v>0</v>
      </c>
      <c r="P381" s="72"/>
    </row>
    <row r="382" spans="1:17" ht="12" customHeight="1" x14ac:dyDescent="0.2">
      <c r="A382" s="29"/>
      <c r="B382" s="18" t="str">
        <f>D4A6</f>
        <v>CIVRAY  CTT</v>
      </c>
      <c r="C382" s="19">
        <f>numd4a6</f>
        <v>3</v>
      </c>
      <c r="D382" s="46"/>
      <c r="F382" s="18" t="str">
        <f>D4B6</f>
        <v>BEAUMONT  FEPS</v>
      </c>
      <c r="G382" s="20">
        <f>numd4b6</f>
        <v>3</v>
      </c>
      <c r="H382" s="71"/>
      <c r="J382" s="18" t="str">
        <f>D4C6</f>
        <v>CIVRAY  CTT</v>
      </c>
      <c r="K382" s="20">
        <f>numd4c6</f>
        <v>4</v>
      </c>
      <c r="L382" s="71"/>
      <c r="N382" s="18" t="str">
        <f>D4D6</f>
        <v/>
      </c>
      <c r="O382" s="20">
        <f>numd4d6</f>
        <v>0</v>
      </c>
      <c r="P382" s="71"/>
    </row>
    <row r="383" spans="1:17" s="9" customFormat="1" ht="12" customHeight="1" x14ac:dyDescent="0.2">
      <c r="A383" s="29"/>
      <c r="B383" s="21" t="str">
        <f>D4A4</f>
        <v xml:space="preserve">LUSIGNAN ASS. </v>
      </c>
      <c r="C383" s="22">
        <f>numd4a4</f>
        <v>4</v>
      </c>
      <c r="D383" s="47"/>
      <c r="E383" s="3"/>
      <c r="F383" s="21" t="str">
        <f>D4B4</f>
        <v>EXEMPT</v>
      </c>
      <c r="G383" s="23">
        <f>numd4b4</f>
        <v>0</v>
      </c>
      <c r="H383" s="72"/>
      <c r="I383" s="3"/>
      <c r="J383" s="21" t="str">
        <f>D4C4</f>
        <v xml:space="preserve">DANGE / LES ORMES </v>
      </c>
      <c r="K383" s="23">
        <f>numd4c4</f>
        <v>6</v>
      </c>
      <c r="L383" s="72"/>
      <c r="M383" s="3"/>
      <c r="N383" s="21" t="str">
        <f>D4D4</f>
        <v/>
      </c>
      <c r="O383" s="23">
        <f>numd4d4</f>
        <v>0</v>
      </c>
      <c r="P383" s="72"/>
      <c r="Q383" s="3"/>
    </row>
    <row r="384" spans="1:17" s="9" customFormat="1" ht="12" customHeight="1" thickBot="1" x14ac:dyDescent="0.25">
      <c r="A384" s="29"/>
      <c r="B384" s="26" t="str">
        <f>D4A5</f>
        <v>CHATELLERAULT ASTT</v>
      </c>
      <c r="C384" s="27">
        <f>numd4a5</f>
        <v>5</v>
      </c>
      <c r="D384" s="48"/>
      <c r="E384" s="3"/>
      <c r="F384" s="26" t="str">
        <f>D4B5</f>
        <v>MONTAMISE TT</v>
      </c>
      <c r="G384" s="28">
        <f>numd4b5</f>
        <v>7</v>
      </c>
      <c r="H384" s="73"/>
      <c r="J384" s="26" t="str">
        <f>D4C5</f>
        <v>CHATELLERAULT ASTT</v>
      </c>
      <c r="K384" s="28">
        <f>numd4c5</f>
        <v>7</v>
      </c>
      <c r="L384" s="73"/>
      <c r="M384" s="3"/>
      <c r="N384" s="26" t="str">
        <f>D4D5</f>
        <v/>
      </c>
      <c r="O384" s="28">
        <f>numd4d5</f>
        <v>0</v>
      </c>
      <c r="P384" s="73"/>
      <c r="Q384" s="3"/>
    </row>
    <row r="385" spans="1:17" ht="12" customHeight="1" thickBot="1" x14ac:dyDescent="0.25">
      <c r="A385" s="50"/>
      <c r="B385" s="13">
        <f>+B2</f>
        <v>45690</v>
      </c>
      <c r="C385" s="57"/>
      <c r="D385" s="55" t="s">
        <v>1</v>
      </c>
      <c r="E385" s="9"/>
      <c r="F385" s="13">
        <f>+B2</f>
        <v>45690</v>
      </c>
      <c r="G385" s="58"/>
      <c r="H385" s="56" t="s">
        <v>1</v>
      </c>
      <c r="J385" s="13">
        <f>+B2</f>
        <v>45690</v>
      </c>
      <c r="K385" s="58"/>
      <c r="L385" s="56" t="s">
        <v>1</v>
      </c>
      <c r="M385" s="9"/>
      <c r="N385" s="13">
        <f>+B2</f>
        <v>45690</v>
      </c>
      <c r="O385" s="58"/>
      <c r="P385" s="56" t="s">
        <v>1</v>
      </c>
    </row>
    <row r="386" spans="1:17" ht="12" customHeight="1" x14ac:dyDescent="0.2">
      <c r="A386" s="29"/>
      <c r="B386" s="15" t="str">
        <f>D4A7</f>
        <v>CHAUVIGNY  TT</v>
      </c>
      <c r="C386" s="16">
        <f>numd4a7</f>
        <v>5</v>
      </c>
      <c r="D386" s="45"/>
      <c r="F386" s="15" t="str">
        <f>D4B7</f>
        <v>NOUAILLE-MAUPERTUIS TT</v>
      </c>
      <c r="G386" s="17">
        <f>numd4b7</f>
        <v>5</v>
      </c>
      <c r="H386" s="70"/>
      <c r="J386" s="15" t="str">
        <f>D4C7</f>
        <v>CHAUVIGNY  TT</v>
      </c>
      <c r="K386" s="17">
        <f>numd4c7</f>
        <v>6</v>
      </c>
      <c r="L386" s="70"/>
      <c r="N386" s="15" t="str">
        <f>D4D7</f>
        <v/>
      </c>
      <c r="O386" s="17">
        <f>numd4d7</f>
        <v>0</v>
      </c>
      <c r="P386" s="70"/>
    </row>
    <row r="387" spans="1:17" ht="12" customHeight="1" x14ac:dyDescent="0.2">
      <c r="A387" s="29"/>
      <c r="B387" s="18" t="str">
        <f>D4A1</f>
        <v>VERRIERES  EP</v>
      </c>
      <c r="C387" s="19">
        <f>numd4a1</f>
        <v>4</v>
      </c>
      <c r="D387" s="46"/>
      <c r="F387" s="18" t="str">
        <f>D4B1</f>
        <v>CHATELLERAULT ASTT</v>
      </c>
      <c r="G387" s="20">
        <f>numd4b1</f>
        <v>6</v>
      </c>
      <c r="H387" s="71"/>
      <c r="J387" s="18" t="str">
        <f>D4C1</f>
        <v>EXEMPT</v>
      </c>
      <c r="K387" s="20">
        <f>numd4c1</f>
        <v>0</v>
      </c>
      <c r="L387" s="71"/>
      <c r="N387" s="18" t="str">
        <f>D4D1</f>
        <v/>
      </c>
      <c r="O387" s="20">
        <f>numd4d1</f>
        <v>0</v>
      </c>
      <c r="P387" s="71"/>
    </row>
    <row r="388" spans="1:17" ht="12" customHeight="1" x14ac:dyDescent="0.2">
      <c r="A388" s="29"/>
      <c r="B388" s="21" t="str">
        <f>D4A6</f>
        <v>CIVRAY  CTT</v>
      </c>
      <c r="C388" s="22">
        <f>numd4a6</f>
        <v>3</v>
      </c>
      <c r="D388" s="47"/>
      <c r="F388" s="21" t="str">
        <f>D4B6</f>
        <v>BEAUMONT  FEPS</v>
      </c>
      <c r="G388" s="23">
        <f>numd4b6</f>
        <v>3</v>
      </c>
      <c r="H388" s="72"/>
      <c r="J388" s="21" t="str">
        <f>D4C6</f>
        <v>CIVRAY  CTT</v>
      </c>
      <c r="K388" s="23">
        <f>numd4c6</f>
        <v>4</v>
      </c>
      <c r="L388" s="72"/>
      <c r="N388" s="21" t="str">
        <f>D4D6</f>
        <v/>
      </c>
      <c r="O388" s="23">
        <f>numd4d6</f>
        <v>0</v>
      </c>
      <c r="P388" s="72"/>
    </row>
    <row r="389" spans="1:17" ht="12" customHeight="1" x14ac:dyDescent="0.2">
      <c r="A389" s="29"/>
      <c r="B389" s="18" t="str">
        <f>D4A2</f>
        <v>MIGNE-AUXANCES  TT</v>
      </c>
      <c r="C389" s="19">
        <f>numd4a2</f>
        <v>4</v>
      </c>
      <c r="D389" s="46"/>
      <c r="F389" s="18" t="str">
        <f>D4B2</f>
        <v>MIGNE-AUXANCES  TT</v>
      </c>
      <c r="G389" s="20">
        <f>numd4b2</f>
        <v>5</v>
      </c>
      <c r="H389" s="71"/>
      <c r="J389" s="18" t="str">
        <f>D4C2</f>
        <v>LOUDUN  PPCL</v>
      </c>
      <c r="K389" s="20">
        <f>numd4c2</f>
        <v>4</v>
      </c>
      <c r="L389" s="71"/>
      <c r="N389" s="18" t="str">
        <f>D4D2</f>
        <v/>
      </c>
      <c r="O389" s="20">
        <f>numd4d2</f>
        <v>0</v>
      </c>
      <c r="P389" s="71"/>
    </row>
    <row r="390" spans="1:17" ht="12" customHeight="1" x14ac:dyDescent="0.2">
      <c r="A390" s="29"/>
      <c r="B390" s="21" t="str">
        <f>D4A5</f>
        <v>CHATELLERAULT ASTT</v>
      </c>
      <c r="C390" s="22">
        <f>numd4a5</f>
        <v>5</v>
      </c>
      <c r="D390" s="47"/>
      <c r="F390" s="21" t="str">
        <f>D4B5</f>
        <v>MONTAMISE TT</v>
      </c>
      <c r="G390" s="23">
        <f>numd4b5</f>
        <v>7</v>
      </c>
      <c r="H390" s="72"/>
      <c r="J390" s="21" t="str">
        <f>D4C5</f>
        <v>CHATELLERAULT ASTT</v>
      </c>
      <c r="K390" s="23">
        <f>numd4c5</f>
        <v>7</v>
      </c>
      <c r="L390" s="72"/>
      <c r="N390" s="21" t="str">
        <f>D4D5</f>
        <v/>
      </c>
      <c r="O390" s="23">
        <f>numd4d5</f>
        <v>0</v>
      </c>
      <c r="P390" s="72"/>
    </row>
    <row r="391" spans="1:17" ht="12" customHeight="1" x14ac:dyDescent="0.2">
      <c r="A391" s="29"/>
      <c r="B391" s="18" t="str">
        <f>D4A3</f>
        <v>EXEMPT</v>
      </c>
      <c r="C391" s="19">
        <f>numd4a3</f>
        <v>0</v>
      </c>
      <c r="D391" s="46"/>
      <c r="F391" s="18" t="str">
        <f>D4B3</f>
        <v>LA ROCHE-POSAY TT</v>
      </c>
      <c r="G391" s="20">
        <f>numd4b3</f>
        <v>2</v>
      </c>
      <c r="H391" s="71"/>
      <c r="J391" s="18" t="str">
        <f>D4C3</f>
        <v>NOUAILLE-MAUPERTUIS TT</v>
      </c>
      <c r="K391" s="20">
        <f>numd4c3</f>
        <v>4</v>
      </c>
      <c r="L391" s="71"/>
      <c r="N391" s="18" t="str">
        <f>D4D4</f>
        <v/>
      </c>
      <c r="O391" s="20">
        <f>numd4d4</f>
        <v>0</v>
      </c>
      <c r="P391" s="71"/>
    </row>
    <row r="392" spans="1:17" ht="12" customHeight="1" x14ac:dyDescent="0.2">
      <c r="A392" s="29"/>
      <c r="B392" s="21" t="str">
        <f>D4A8</f>
        <v>TTACC POITIERS 86</v>
      </c>
      <c r="C392" s="22">
        <f>numd4a8</f>
        <v>10</v>
      </c>
      <c r="D392" s="47"/>
      <c r="F392" s="21" t="str">
        <f>D4B8</f>
        <v>TTACC POITIERS 86</v>
      </c>
      <c r="G392" s="23">
        <f>numd4b8</f>
        <v>11</v>
      </c>
      <c r="H392" s="72"/>
      <c r="J392" s="21" t="str">
        <f>D4C8</f>
        <v>STADE POITEVIN</v>
      </c>
      <c r="K392" s="23">
        <f>numd4c8</f>
        <v>11</v>
      </c>
      <c r="L392" s="72"/>
      <c r="N392" s="21" t="str">
        <f>D4D8</f>
        <v/>
      </c>
      <c r="O392" s="23">
        <f>numd4d8</f>
        <v>0</v>
      </c>
      <c r="P392" s="72"/>
    </row>
    <row r="393" spans="1:17" s="9" customFormat="1" ht="12" customHeight="1" thickBot="1" x14ac:dyDescent="0.25">
      <c r="A393" s="29"/>
      <c r="B393" s="26" t="str">
        <f>D4A4</f>
        <v xml:space="preserve">LUSIGNAN ASS. </v>
      </c>
      <c r="C393" s="27">
        <f>numd4a4</f>
        <v>4</v>
      </c>
      <c r="D393" s="48"/>
      <c r="E393" s="3"/>
      <c r="F393" s="26" t="str">
        <f>D4B4</f>
        <v>EXEMPT</v>
      </c>
      <c r="G393" s="28">
        <f>numd4b4</f>
        <v>0</v>
      </c>
      <c r="H393" s="73"/>
      <c r="J393" s="26" t="str">
        <f>D4C4</f>
        <v xml:space="preserve">DANGE / LES ORMES </v>
      </c>
      <c r="K393" s="28">
        <f>numd4c4</f>
        <v>6</v>
      </c>
      <c r="L393" s="73"/>
      <c r="M393" s="3"/>
      <c r="N393" s="26" t="str">
        <f>D4D4</f>
        <v/>
      </c>
      <c r="O393" s="28">
        <f>numd4d4</f>
        <v>0</v>
      </c>
      <c r="P393" s="73"/>
      <c r="Q393" s="3"/>
    </row>
    <row r="394" spans="1:17" ht="12" customHeight="1" thickBot="1" x14ac:dyDescent="0.25">
      <c r="A394" s="29"/>
      <c r="B394" s="13">
        <f>+B3</f>
        <v>45704</v>
      </c>
      <c r="C394" s="57"/>
      <c r="D394" s="58" t="s">
        <v>3</v>
      </c>
      <c r="E394" s="9"/>
      <c r="F394" s="13">
        <f>+B3</f>
        <v>45704</v>
      </c>
      <c r="G394" s="58"/>
      <c r="H394" s="76" t="s">
        <v>3</v>
      </c>
      <c r="J394" s="13">
        <f>+B3</f>
        <v>45704</v>
      </c>
      <c r="K394" s="58"/>
      <c r="L394" s="76" t="s">
        <v>3</v>
      </c>
      <c r="M394" s="9"/>
      <c r="N394" s="13">
        <f>+B3</f>
        <v>45704</v>
      </c>
      <c r="O394" s="58"/>
      <c r="P394" s="76" t="s">
        <v>3</v>
      </c>
    </row>
    <row r="395" spans="1:17" ht="12" customHeight="1" x14ac:dyDescent="0.2">
      <c r="A395" s="50"/>
      <c r="B395" s="15" t="str">
        <f>D4A1</f>
        <v>VERRIERES  EP</v>
      </c>
      <c r="C395" s="16">
        <f>numd4a1</f>
        <v>4</v>
      </c>
      <c r="D395" s="45"/>
      <c r="F395" s="15" t="str">
        <f>D4B1</f>
        <v>CHATELLERAULT ASTT</v>
      </c>
      <c r="G395" s="17">
        <f>numd4b1</f>
        <v>6</v>
      </c>
      <c r="H395" s="70"/>
      <c r="J395" s="15" t="str">
        <f>D4C1</f>
        <v>EXEMPT</v>
      </c>
      <c r="K395" s="17">
        <f>numd4c1</f>
        <v>0</v>
      </c>
      <c r="L395" s="70"/>
      <c r="N395" s="15" t="str">
        <f>D4D1</f>
        <v/>
      </c>
      <c r="O395" s="17">
        <f>numd4d1</f>
        <v>0</v>
      </c>
      <c r="P395" s="70"/>
    </row>
    <row r="396" spans="1:17" ht="12" customHeight="1" x14ac:dyDescent="0.2">
      <c r="A396" s="29"/>
      <c r="B396" s="18" t="str">
        <f>D4A6</f>
        <v>CIVRAY  CTT</v>
      </c>
      <c r="C396" s="19">
        <f>numd4a6</f>
        <v>3</v>
      </c>
      <c r="D396" s="46"/>
      <c r="F396" s="18" t="str">
        <f>D4B6</f>
        <v>BEAUMONT  FEPS</v>
      </c>
      <c r="G396" s="20">
        <f>numd4b6</f>
        <v>3</v>
      </c>
      <c r="H396" s="71"/>
      <c r="J396" s="18" t="str">
        <f>D4C6</f>
        <v>CIVRAY  CTT</v>
      </c>
      <c r="K396" s="20">
        <f>numd4c6</f>
        <v>4</v>
      </c>
      <c r="L396" s="71"/>
      <c r="N396" s="18" t="str">
        <f>D4D6</f>
        <v/>
      </c>
      <c r="O396" s="20">
        <f>numd4d6</f>
        <v>0</v>
      </c>
      <c r="P396" s="71"/>
    </row>
    <row r="397" spans="1:17" ht="12" customHeight="1" x14ac:dyDescent="0.2">
      <c r="A397" s="29"/>
      <c r="B397" s="21" t="str">
        <f>D4A2</f>
        <v>MIGNE-AUXANCES  TT</v>
      </c>
      <c r="C397" s="22">
        <f>numd4a2</f>
        <v>4</v>
      </c>
      <c r="D397" s="47"/>
      <c r="F397" s="21" t="str">
        <f>D4B2</f>
        <v>MIGNE-AUXANCES  TT</v>
      </c>
      <c r="G397" s="23">
        <f>numd4b2</f>
        <v>5</v>
      </c>
      <c r="H397" s="72"/>
      <c r="J397" s="21" t="str">
        <f>D4C2</f>
        <v>LOUDUN  PPCL</v>
      </c>
      <c r="K397" s="23">
        <f>numd4c2</f>
        <v>4</v>
      </c>
      <c r="L397" s="72"/>
      <c r="N397" s="21" t="str">
        <f>D4D2</f>
        <v/>
      </c>
      <c r="O397" s="23">
        <f>numd4d2</f>
        <v>0</v>
      </c>
      <c r="P397" s="72"/>
    </row>
    <row r="398" spans="1:17" ht="12" customHeight="1" x14ac:dyDescent="0.2">
      <c r="A398" s="29"/>
      <c r="B398" s="18" t="str">
        <f>D4A5</f>
        <v>CHATELLERAULT ASTT</v>
      </c>
      <c r="C398" s="19">
        <f>numd4a5</f>
        <v>5</v>
      </c>
      <c r="D398" s="46"/>
      <c r="F398" s="18" t="str">
        <f>D4B5</f>
        <v>MONTAMISE TT</v>
      </c>
      <c r="G398" s="20">
        <f>numd4b5</f>
        <v>7</v>
      </c>
      <c r="H398" s="71"/>
      <c r="J398" s="18" t="str">
        <f>D4C5</f>
        <v>CHATELLERAULT ASTT</v>
      </c>
      <c r="K398" s="20">
        <f>numd4c5</f>
        <v>7</v>
      </c>
      <c r="L398" s="71"/>
      <c r="N398" s="18" t="str">
        <f>D4D5</f>
        <v/>
      </c>
      <c r="O398" s="20">
        <f>numd4d5</f>
        <v>0</v>
      </c>
      <c r="P398" s="71"/>
    </row>
    <row r="399" spans="1:17" ht="12" customHeight="1" x14ac:dyDescent="0.2">
      <c r="A399" s="29"/>
      <c r="B399" s="21" t="str">
        <f>D4A3</f>
        <v>EXEMPT</v>
      </c>
      <c r="C399" s="22">
        <f>numd4a3</f>
        <v>0</v>
      </c>
      <c r="D399" s="47"/>
      <c r="F399" s="21" t="str">
        <f>D4B3</f>
        <v>LA ROCHE-POSAY TT</v>
      </c>
      <c r="G399" s="23">
        <f>numd4b3</f>
        <v>2</v>
      </c>
      <c r="H399" s="72"/>
      <c r="J399" s="21" t="str">
        <f>D4C3</f>
        <v>NOUAILLE-MAUPERTUIS TT</v>
      </c>
      <c r="K399" s="23">
        <f>numd4c3</f>
        <v>4</v>
      </c>
      <c r="L399" s="72"/>
      <c r="N399" s="21" t="str">
        <f>D4D4</f>
        <v/>
      </c>
      <c r="O399" s="23">
        <f>numd4d4</f>
        <v>0</v>
      </c>
      <c r="P399" s="72"/>
    </row>
    <row r="400" spans="1:17" ht="12" customHeight="1" x14ac:dyDescent="0.2">
      <c r="A400" s="29"/>
      <c r="B400" s="18" t="str">
        <f>D4A4</f>
        <v xml:space="preserve">LUSIGNAN ASS. </v>
      </c>
      <c r="C400" s="19">
        <f>numd4a4</f>
        <v>4</v>
      </c>
      <c r="D400" s="46"/>
      <c r="F400" s="18" t="str">
        <f>D4B4</f>
        <v>EXEMPT</v>
      </c>
      <c r="G400" s="20">
        <f>numd4b4</f>
        <v>0</v>
      </c>
      <c r="H400" s="71"/>
      <c r="J400" s="18" t="str">
        <f>D4C4</f>
        <v xml:space="preserve">DANGE / LES ORMES </v>
      </c>
      <c r="K400" s="20">
        <f>numd4c4</f>
        <v>6</v>
      </c>
      <c r="L400" s="71"/>
      <c r="N400" s="18" t="str">
        <f>D4D4</f>
        <v/>
      </c>
      <c r="O400" s="20">
        <f>numd4d4</f>
        <v>0</v>
      </c>
      <c r="P400" s="71"/>
    </row>
    <row r="401" spans="1:17" ht="12" customHeight="1" x14ac:dyDescent="0.2">
      <c r="A401" s="29"/>
      <c r="B401" s="21" t="str">
        <f>D4A8</f>
        <v>TTACC POITIERS 86</v>
      </c>
      <c r="C401" s="22">
        <f>numd4a8</f>
        <v>10</v>
      </c>
      <c r="D401" s="47"/>
      <c r="F401" s="21" t="str">
        <f>D4B8</f>
        <v>TTACC POITIERS 86</v>
      </c>
      <c r="G401" s="23">
        <f>numd4b8</f>
        <v>11</v>
      </c>
      <c r="H401" s="72"/>
      <c r="J401" s="21" t="str">
        <f>D4C8</f>
        <v>STADE POITEVIN</v>
      </c>
      <c r="K401" s="23">
        <f>numd4c8</f>
        <v>11</v>
      </c>
      <c r="L401" s="72"/>
      <c r="N401" s="21" t="str">
        <f>D4D8</f>
        <v/>
      </c>
      <c r="O401" s="23">
        <f>numd4d8</f>
        <v>0</v>
      </c>
      <c r="P401" s="72"/>
    </row>
    <row r="402" spans="1:17" ht="12" customHeight="1" thickBot="1" x14ac:dyDescent="0.25">
      <c r="A402" s="29"/>
      <c r="B402" s="26" t="str">
        <f>D4A7</f>
        <v>CHAUVIGNY  TT</v>
      </c>
      <c r="C402" s="27">
        <f>numd4a7</f>
        <v>5</v>
      </c>
      <c r="D402" s="48"/>
      <c r="F402" s="26" t="str">
        <f>D4B7</f>
        <v>NOUAILLE-MAUPERTUIS TT</v>
      </c>
      <c r="G402" s="28">
        <f>numd4b7</f>
        <v>5</v>
      </c>
      <c r="H402" s="73"/>
      <c r="I402" s="9"/>
      <c r="J402" s="26" t="str">
        <f>D4C7</f>
        <v>CHAUVIGNY  TT</v>
      </c>
      <c r="K402" s="28">
        <f>numd4c7</f>
        <v>6</v>
      </c>
      <c r="L402" s="73"/>
      <c r="N402" s="26" t="str">
        <f>D4D7</f>
        <v/>
      </c>
      <c r="O402" s="28">
        <f>numd4d7</f>
        <v>0</v>
      </c>
      <c r="P402" s="73"/>
    </row>
    <row r="403" spans="1:17" s="9" customFormat="1" ht="12" customHeight="1" thickBot="1" x14ac:dyDescent="0.25">
      <c r="A403" s="29"/>
      <c r="B403" s="13">
        <f>+B4</f>
        <v>45746</v>
      </c>
      <c r="C403" s="57"/>
      <c r="D403" s="58" t="s">
        <v>4</v>
      </c>
      <c r="F403" s="13">
        <f>+B4</f>
        <v>45746</v>
      </c>
      <c r="G403" s="58"/>
      <c r="H403" s="76" t="s">
        <v>4</v>
      </c>
      <c r="I403" s="3"/>
      <c r="J403" s="13">
        <f>+B4</f>
        <v>45746</v>
      </c>
      <c r="K403" s="58"/>
      <c r="L403" s="76" t="s">
        <v>4</v>
      </c>
      <c r="N403" s="13">
        <f>+B4</f>
        <v>45746</v>
      </c>
      <c r="O403" s="58"/>
      <c r="P403" s="76" t="s">
        <v>4</v>
      </c>
      <c r="Q403" s="3"/>
    </row>
    <row r="404" spans="1:17" s="9" customFormat="1" ht="12" customHeight="1" x14ac:dyDescent="0.2">
      <c r="A404" s="29"/>
      <c r="B404" s="15" t="str">
        <f>D4A5</f>
        <v>CHATELLERAULT ASTT</v>
      </c>
      <c r="C404" s="16">
        <f>numd4a5</f>
        <v>5</v>
      </c>
      <c r="D404" s="45"/>
      <c r="E404" s="3"/>
      <c r="F404" s="15" t="str">
        <f>D4B5</f>
        <v>MONTAMISE TT</v>
      </c>
      <c r="G404" s="17">
        <f>numd4b5</f>
        <v>7</v>
      </c>
      <c r="H404" s="70"/>
      <c r="I404" s="3"/>
      <c r="J404" s="15" t="str">
        <f>D4C5</f>
        <v>CHATELLERAULT ASTT</v>
      </c>
      <c r="K404" s="17">
        <f>numd4c5</f>
        <v>7</v>
      </c>
      <c r="L404" s="70"/>
      <c r="M404" s="3"/>
      <c r="N404" s="15" t="str">
        <f>D4D5</f>
        <v/>
      </c>
      <c r="O404" s="17">
        <f>numd4d5</f>
        <v>0</v>
      </c>
      <c r="P404" s="70"/>
      <c r="Q404" s="3"/>
    </row>
    <row r="405" spans="1:17" ht="12" customHeight="1" x14ac:dyDescent="0.2">
      <c r="A405" s="50"/>
      <c r="B405" s="18" t="str">
        <f>D4A1</f>
        <v>VERRIERES  EP</v>
      </c>
      <c r="C405" s="19">
        <f>numd4a1</f>
        <v>4</v>
      </c>
      <c r="D405" s="46"/>
      <c r="F405" s="18" t="str">
        <f>D4B1</f>
        <v>CHATELLERAULT ASTT</v>
      </c>
      <c r="G405" s="20">
        <f>numd4b1</f>
        <v>6</v>
      </c>
      <c r="H405" s="71"/>
      <c r="J405" s="18" t="str">
        <f>D4C1</f>
        <v>EXEMPT</v>
      </c>
      <c r="K405" s="20">
        <f>numd4c1</f>
        <v>0</v>
      </c>
      <c r="L405" s="71"/>
      <c r="N405" s="18" t="str">
        <f>D4D1</f>
        <v/>
      </c>
      <c r="O405" s="20">
        <f>numd4d1</f>
        <v>0</v>
      </c>
      <c r="P405" s="71"/>
    </row>
    <row r="406" spans="1:17" ht="12" customHeight="1" x14ac:dyDescent="0.2">
      <c r="A406" s="29"/>
      <c r="B406" s="21" t="str">
        <f>D4A4</f>
        <v xml:space="preserve">LUSIGNAN ASS. </v>
      </c>
      <c r="C406" s="22">
        <f>numd4a4</f>
        <v>4</v>
      </c>
      <c r="D406" s="47"/>
      <c r="F406" s="21" t="str">
        <f>D4B4</f>
        <v>EXEMPT</v>
      </c>
      <c r="G406" s="23">
        <f>numd4b4</f>
        <v>0</v>
      </c>
      <c r="H406" s="72"/>
      <c r="J406" s="21" t="str">
        <f>D4C4</f>
        <v xml:space="preserve">DANGE / LES ORMES </v>
      </c>
      <c r="K406" s="23">
        <f>numd4c4</f>
        <v>6</v>
      </c>
      <c r="L406" s="72"/>
      <c r="N406" s="21" t="str">
        <f>D4D4</f>
        <v/>
      </c>
      <c r="O406" s="23">
        <f>numd4d4</f>
        <v>0</v>
      </c>
      <c r="P406" s="72"/>
    </row>
    <row r="407" spans="1:17" ht="12" customHeight="1" x14ac:dyDescent="0.2">
      <c r="A407" s="29"/>
      <c r="B407" s="18" t="str">
        <f>D4A2</f>
        <v>MIGNE-AUXANCES  TT</v>
      </c>
      <c r="C407" s="19">
        <f>numd4a2</f>
        <v>4</v>
      </c>
      <c r="D407" s="46"/>
      <c r="F407" s="18" t="str">
        <f>D4B2</f>
        <v>MIGNE-AUXANCES  TT</v>
      </c>
      <c r="G407" s="20">
        <f>numd4b2</f>
        <v>5</v>
      </c>
      <c r="H407" s="71"/>
      <c r="J407" s="18" t="str">
        <f>D4C2</f>
        <v>LOUDUN  PPCL</v>
      </c>
      <c r="K407" s="20">
        <f>numd4c2</f>
        <v>4</v>
      </c>
      <c r="L407" s="71"/>
      <c r="N407" s="18" t="str">
        <f>D4D2</f>
        <v/>
      </c>
      <c r="O407" s="20">
        <f>numd4d2</f>
        <v>0</v>
      </c>
      <c r="P407" s="71"/>
    </row>
    <row r="408" spans="1:17" ht="12" customHeight="1" x14ac:dyDescent="0.2">
      <c r="A408" s="29"/>
      <c r="B408" s="21" t="str">
        <f>D4A3</f>
        <v>EXEMPT</v>
      </c>
      <c r="C408" s="22">
        <f>numd4a3</f>
        <v>0</v>
      </c>
      <c r="D408" s="47"/>
      <c r="F408" s="21" t="str">
        <f>D4B3</f>
        <v>LA ROCHE-POSAY TT</v>
      </c>
      <c r="G408" s="23">
        <f>numd4b3</f>
        <v>2</v>
      </c>
      <c r="H408" s="72"/>
      <c r="J408" s="21" t="str">
        <f>D4C3</f>
        <v>NOUAILLE-MAUPERTUIS TT</v>
      </c>
      <c r="K408" s="23">
        <f>numd4c3</f>
        <v>4</v>
      </c>
      <c r="L408" s="72"/>
      <c r="N408" s="21" t="str">
        <f>D4D4</f>
        <v/>
      </c>
      <c r="O408" s="23">
        <f>numd4d4</f>
        <v>0</v>
      </c>
      <c r="P408" s="72"/>
    </row>
    <row r="409" spans="1:17" ht="12" customHeight="1" x14ac:dyDescent="0.2">
      <c r="A409" s="29"/>
      <c r="B409" s="18" t="str">
        <f>D4A8</f>
        <v>TTACC POITIERS 86</v>
      </c>
      <c r="C409" s="19">
        <f>numd4a8</f>
        <v>10</v>
      </c>
      <c r="D409" s="46"/>
      <c r="F409" s="18" t="str">
        <f>D4B8</f>
        <v>TTACC POITIERS 86</v>
      </c>
      <c r="G409" s="20">
        <f>numd4b8</f>
        <v>11</v>
      </c>
      <c r="H409" s="71"/>
      <c r="J409" s="18" t="str">
        <f>D4C8</f>
        <v>STADE POITEVIN</v>
      </c>
      <c r="K409" s="20">
        <f>numd4c8</f>
        <v>11</v>
      </c>
      <c r="L409" s="71"/>
      <c r="N409" s="18" t="str">
        <f>D4D8</f>
        <v/>
      </c>
      <c r="O409" s="20">
        <f>numd4d8</f>
        <v>0</v>
      </c>
      <c r="P409" s="71"/>
    </row>
    <row r="410" spans="1:17" ht="12" customHeight="1" x14ac:dyDescent="0.2">
      <c r="A410" s="29"/>
      <c r="B410" s="21" t="str">
        <f>D4A6</f>
        <v>CIVRAY  CTT</v>
      </c>
      <c r="C410" s="22">
        <f>numd4a6</f>
        <v>3</v>
      </c>
      <c r="D410" s="47"/>
      <c r="F410" s="21" t="str">
        <f>D4B6</f>
        <v>BEAUMONT  FEPS</v>
      </c>
      <c r="G410" s="23">
        <f>numd4b6</f>
        <v>3</v>
      </c>
      <c r="H410" s="72"/>
      <c r="J410" s="21" t="str">
        <f>D4C6</f>
        <v>CIVRAY  CTT</v>
      </c>
      <c r="K410" s="23">
        <f>numd4c6</f>
        <v>4</v>
      </c>
      <c r="L410" s="72"/>
      <c r="N410" s="21" t="str">
        <f>D4D6</f>
        <v/>
      </c>
      <c r="O410" s="23">
        <f>numd4d6</f>
        <v>0</v>
      </c>
      <c r="P410" s="72"/>
    </row>
    <row r="411" spans="1:17" ht="12" customHeight="1" thickBot="1" x14ac:dyDescent="0.25">
      <c r="A411" s="29"/>
      <c r="B411" s="26" t="str">
        <f>D4A7</f>
        <v>CHAUVIGNY  TT</v>
      </c>
      <c r="C411" s="27">
        <f>numd4a7</f>
        <v>5</v>
      </c>
      <c r="D411" s="48"/>
      <c r="F411" s="26" t="str">
        <f>D4B7</f>
        <v>NOUAILLE-MAUPERTUIS TT</v>
      </c>
      <c r="G411" s="28">
        <f>numd4b7</f>
        <v>5</v>
      </c>
      <c r="H411" s="73"/>
      <c r="I411" s="9"/>
      <c r="J411" s="26" t="str">
        <f>D4C7</f>
        <v>CHAUVIGNY  TT</v>
      </c>
      <c r="K411" s="28">
        <f>numd4c7</f>
        <v>6</v>
      </c>
      <c r="L411" s="73"/>
      <c r="N411" s="26" t="str">
        <f>D4D7</f>
        <v/>
      </c>
      <c r="O411" s="28">
        <f>numd4d7</f>
        <v>0</v>
      </c>
      <c r="P411" s="73"/>
    </row>
    <row r="412" spans="1:17" ht="12" customHeight="1" thickBot="1" x14ac:dyDescent="0.25">
      <c r="A412" s="29"/>
      <c r="B412" s="13">
        <f>+B5</f>
        <v>45753</v>
      </c>
      <c r="C412" s="57"/>
      <c r="D412" s="58" t="s">
        <v>5</v>
      </c>
      <c r="E412" s="9"/>
      <c r="F412" s="13">
        <f>+B5</f>
        <v>45753</v>
      </c>
      <c r="G412" s="14"/>
      <c r="H412" s="76" t="s">
        <v>5</v>
      </c>
      <c r="J412" s="13">
        <f>+B5</f>
        <v>45753</v>
      </c>
      <c r="K412" s="14"/>
      <c r="L412" s="76" t="s">
        <v>5</v>
      </c>
      <c r="M412" s="9"/>
      <c r="N412" s="13">
        <f>+B5</f>
        <v>45753</v>
      </c>
      <c r="O412" s="14"/>
      <c r="P412" s="76" t="s">
        <v>5</v>
      </c>
    </row>
    <row r="413" spans="1:17" ht="12" customHeight="1" x14ac:dyDescent="0.2">
      <c r="A413" s="29"/>
      <c r="B413" s="15" t="str">
        <f>D4A1</f>
        <v>VERRIERES  EP</v>
      </c>
      <c r="C413" s="16">
        <f>numd4a1</f>
        <v>4</v>
      </c>
      <c r="D413" s="45"/>
      <c r="F413" s="15" t="str">
        <f>D4B1</f>
        <v>CHATELLERAULT ASTT</v>
      </c>
      <c r="G413" s="17">
        <f>numd4b1</f>
        <v>6</v>
      </c>
      <c r="H413" s="70"/>
      <c r="J413" s="15" t="str">
        <f>D4C1</f>
        <v>EXEMPT</v>
      </c>
      <c r="K413" s="17">
        <f>numd4c1</f>
        <v>0</v>
      </c>
      <c r="L413" s="70"/>
      <c r="N413" s="15" t="str">
        <f>D4D1</f>
        <v/>
      </c>
      <c r="O413" s="17">
        <f>numd4d1</f>
        <v>0</v>
      </c>
      <c r="P413" s="70"/>
    </row>
    <row r="414" spans="1:17" ht="12" customHeight="1" x14ac:dyDescent="0.2">
      <c r="A414" s="29"/>
      <c r="B414" s="18" t="str">
        <f>D4A4</f>
        <v xml:space="preserve">LUSIGNAN ASS. </v>
      </c>
      <c r="C414" s="19">
        <f>numd4a4</f>
        <v>4</v>
      </c>
      <c r="D414" s="46"/>
      <c r="F414" s="18" t="str">
        <f>D4B4</f>
        <v>EXEMPT</v>
      </c>
      <c r="G414" s="20">
        <f>numd4b4</f>
        <v>0</v>
      </c>
      <c r="H414" s="71"/>
      <c r="J414" s="18" t="str">
        <f>D4C4</f>
        <v xml:space="preserve">DANGE / LES ORMES </v>
      </c>
      <c r="K414" s="20">
        <f>numd4c4</f>
        <v>6</v>
      </c>
      <c r="L414" s="71"/>
      <c r="N414" s="18" t="str">
        <f>D4D4</f>
        <v/>
      </c>
      <c r="O414" s="20">
        <f>numd4d4</f>
        <v>0</v>
      </c>
      <c r="P414" s="71"/>
    </row>
    <row r="415" spans="1:17" ht="12" customHeight="1" x14ac:dyDescent="0.2">
      <c r="B415" s="21" t="str">
        <f>D4A2</f>
        <v>MIGNE-AUXANCES  TT</v>
      </c>
      <c r="C415" s="22">
        <f>numd4a2</f>
        <v>4</v>
      </c>
      <c r="D415" s="47"/>
      <c r="F415" s="21" t="str">
        <f>D4B2</f>
        <v>MIGNE-AUXANCES  TT</v>
      </c>
      <c r="G415" s="23">
        <f>numd4b2</f>
        <v>5</v>
      </c>
      <c r="H415" s="72"/>
      <c r="J415" s="21" t="str">
        <f>D4C2</f>
        <v>LOUDUN  PPCL</v>
      </c>
      <c r="K415" s="23">
        <f>numd4c2</f>
        <v>4</v>
      </c>
      <c r="L415" s="72"/>
      <c r="N415" s="21" t="str">
        <f>D4D2</f>
        <v/>
      </c>
      <c r="O415" s="23">
        <f>numd4d2</f>
        <v>0</v>
      </c>
      <c r="P415" s="72"/>
    </row>
    <row r="416" spans="1:17" ht="12" customHeight="1" x14ac:dyDescent="0.2">
      <c r="B416" s="18" t="str">
        <f>D4A3</f>
        <v>EXEMPT</v>
      </c>
      <c r="C416" s="19">
        <f>numd4a3</f>
        <v>0</v>
      </c>
      <c r="D416" s="46"/>
      <c r="F416" s="18" t="str">
        <f>D4B3</f>
        <v>LA ROCHE-POSAY TT</v>
      </c>
      <c r="G416" s="20">
        <f>numd4b3</f>
        <v>2</v>
      </c>
      <c r="H416" s="71"/>
      <c r="J416" s="18" t="str">
        <f>D4C3</f>
        <v>NOUAILLE-MAUPERTUIS TT</v>
      </c>
      <c r="K416" s="20">
        <f>numd4c3</f>
        <v>4</v>
      </c>
      <c r="L416" s="71"/>
      <c r="N416" s="18" t="str">
        <f>D4D4</f>
        <v/>
      </c>
      <c r="O416" s="20">
        <f>numd4d4</f>
        <v>0</v>
      </c>
      <c r="P416" s="71"/>
    </row>
    <row r="417" spans="1:16" ht="12" customHeight="1" x14ac:dyDescent="0.2">
      <c r="B417" s="21" t="str">
        <f>D4A7</f>
        <v>CHAUVIGNY  TT</v>
      </c>
      <c r="C417" s="22">
        <f>numd4a7</f>
        <v>5</v>
      </c>
      <c r="D417" s="47"/>
      <c r="F417" s="21" t="str">
        <f>D4B7</f>
        <v>NOUAILLE-MAUPERTUIS TT</v>
      </c>
      <c r="G417" s="23">
        <f>numd4b7</f>
        <v>5</v>
      </c>
      <c r="H417" s="72"/>
      <c r="J417" s="21" t="str">
        <f>D4C7</f>
        <v>CHAUVIGNY  TT</v>
      </c>
      <c r="K417" s="23">
        <f>numd4c7</f>
        <v>6</v>
      </c>
      <c r="L417" s="72"/>
      <c r="N417" s="21" t="str">
        <f>D4D7</f>
        <v/>
      </c>
      <c r="O417" s="23">
        <f>numd4d7</f>
        <v>0</v>
      </c>
      <c r="P417" s="72"/>
    </row>
    <row r="418" spans="1:16" ht="12" customHeight="1" x14ac:dyDescent="0.2">
      <c r="B418" s="18" t="str">
        <f>D4A5</f>
        <v>CHATELLERAULT ASTT</v>
      </c>
      <c r="C418" s="19">
        <f>numd4a5</f>
        <v>5</v>
      </c>
      <c r="D418" s="46"/>
      <c r="F418" s="18" t="str">
        <f>D4B5</f>
        <v>MONTAMISE TT</v>
      </c>
      <c r="G418" s="20">
        <f>numd4b5</f>
        <v>7</v>
      </c>
      <c r="H418" s="71"/>
      <c r="J418" s="18" t="str">
        <f>D4C5</f>
        <v>CHATELLERAULT ASTT</v>
      </c>
      <c r="K418" s="20">
        <f>numd4c5</f>
        <v>7</v>
      </c>
      <c r="L418" s="71"/>
      <c r="N418" s="18" t="str">
        <f>D4D5</f>
        <v/>
      </c>
      <c r="O418" s="20">
        <f>numd4d5</f>
        <v>0</v>
      </c>
      <c r="P418" s="71"/>
    </row>
    <row r="419" spans="1:16" ht="12" customHeight="1" x14ac:dyDescent="0.2">
      <c r="B419" s="21" t="str">
        <f>D4A8</f>
        <v>TTACC POITIERS 86</v>
      </c>
      <c r="C419" s="22">
        <f>numd4a8</f>
        <v>10</v>
      </c>
      <c r="D419" s="47"/>
      <c r="F419" s="21" t="str">
        <f>D4B8</f>
        <v>TTACC POITIERS 86</v>
      </c>
      <c r="G419" s="23">
        <f>numd4b8</f>
        <v>11</v>
      </c>
      <c r="H419" s="72"/>
      <c r="J419" s="21" t="str">
        <f>D4C8</f>
        <v>STADE POITEVIN</v>
      </c>
      <c r="K419" s="23">
        <f>numd4c8</f>
        <v>11</v>
      </c>
      <c r="L419" s="72"/>
      <c r="N419" s="21" t="str">
        <f>D4D8</f>
        <v/>
      </c>
      <c r="O419" s="23">
        <f>numd4d8</f>
        <v>0</v>
      </c>
      <c r="P419" s="72"/>
    </row>
    <row r="420" spans="1:16" ht="12" customHeight="1" thickBot="1" x14ac:dyDescent="0.25">
      <c r="B420" s="26" t="str">
        <f>D4A6</f>
        <v>CIVRAY  CTT</v>
      </c>
      <c r="C420" s="27">
        <f>numd4a6</f>
        <v>3</v>
      </c>
      <c r="D420" s="48"/>
      <c r="F420" s="26" t="str">
        <f>D4B6</f>
        <v>BEAUMONT  FEPS</v>
      </c>
      <c r="G420" s="28">
        <f>numd4b6</f>
        <v>3</v>
      </c>
      <c r="H420" s="73"/>
      <c r="J420" s="26" t="str">
        <f>D4C6</f>
        <v>CIVRAY  CTT</v>
      </c>
      <c r="K420" s="28">
        <f>numd4c6</f>
        <v>4</v>
      </c>
      <c r="L420" s="73"/>
      <c r="N420" s="26" t="str">
        <f>D4D6</f>
        <v/>
      </c>
      <c r="O420" s="28">
        <f>numd4d6</f>
        <v>0</v>
      </c>
      <c r="P420" s="73"/>
    </row>
    <row r="421" spans="1:16" ht="12" customHeight="1" thickBot="1" x14ac:dyDescent="0.25">
      <c r="C421" s="29"/>
      <c r="G421" s="4"/>
      <c r="I421" s="9"/>
      <c r="K421" s="4"/>
      <c r="O421" s="4"/>
    </row>
    <row r="422" spans="1:16" ht="12" customHeight="1" thickBot="1" x14ac:dyDescent="0.25">
      <c r="B422" s="13">
        <f>+B6</f>
        <v>45760</v>
      </c>
      <c r="C422" s="57"/>
      <c r="D422" s="58" t="s">
        <v>6</v>
      </c>
      <c r="E422" s="9"/>
      <c r="F422" s="13">
        <f>+B6</f>
        <v>45760</v>
      </c>
      <c r="G422" s="58"/>
      <c r="H422" s="76" t="s">
        <v>6</v>
      </c>
      <c r="J422" s="13">
        <f>+B6</f>
        <v>45760</v>
      </c>
      <c r="K422" s="58"/>
      <c r="L422" s="76" t="s">
        <v>6</v>
      </c>
      <c r="M422" s="9"/>
      <c r="N422" s="13">
        <f>+B6</f>
        <v>45760</v>
      </c>
      <c r="O422" s="58"/>
      <c r="P422" s="76" t="s">
        <v>6</v>
      </c>
    </row>
    <row r="423" spans="1:16" ht="12" customHeight="1" x14ac:dyDescent="0.2">
      <c r="B423" s="15" t="str">
        <f>D4A3</f>
        <v>EXEMPT</v>
      </c>
      <c r="C423" s="16">
        <f>numd4a3</f>
        <v>0</v>
      </c>
      <c r="D423" s="45"/>
      <c r="F423" s="15" t="str">
        <f>D4B3</f>
        <v>LA ROCHE-POSAY TT</v>
      </c>
      <c r="G423" s="17">
        <f>numd4b3</f>
        <v>2</v>
      </c>
      <c r="H423" s="70"/>
      <c r="J423" s="15" t="str">
        <f>D4C3</f>
        <v>NOUAILLE-MAUPERTUIS TT</v>
      </c>
      <c r="K423" s="17">
        <f>numd4c3</f>
        <v>4</v>
      </c>
      <c r="L423" s="70"/>
      <c r="N423" s="15" t="str">
        <f>D4D4</f>
        <v/>
      </c>
      <c r="O423" s="17">
        <f>numd4d4</f>
        <v>0</v>
      </c>
      <c r="P423" s="70"/>
    </row>
    <row r="424" spans="1:16" ht="12" customHeight="1" x14ac:dyDescent="0.2">
      <c r="B424" s="18" t="str">
        <f>D4A1</f>
        <v>VERRIERES  EP</v>
      </c>
      <c r="C424" s="19">
        <f>numd4a1</f>
        <v>4</v>
      </c>
      <c r="D424" s="46"/>
      <c r="F424" s="18" t="str">
        <f>D4B1</f>
        <v>CHATELLERAULT ASTT</v>
      </c>
      <c r="G424" s="20">
        <f>numd4b1</f>
        <v>6</v>
      </c>
      <c r="H424" s="71"/>
      <c r="J424" s="18" t="str">
        <f>D4C1</f>
        <v>EXEMPT</v>
      </c>
      <c r="K424" s="20">
        <f>numd4c1</f>
        <v>0</v>
      </c>
      <c r="L424" s="71"/>
      <c r="N424" s="18" t="str">
        <f>D4D1</f>
        <v/>
      </c>
      <c r="O424" s="20">
        <f>numd4d1</f>
        <v>0</v>
      </c>
      <c r="P424" s="71"/>
    </row>
    <row r="425" spans="1:16" ht="12" customHeight="1" x14ac:dyDescent="0.2">
      <c r="B425" s="21" t="str">
        <f>D4A2</f>
        <v>MIGNE-AUXANCES  TT</v>
      </c>
      <c r="C425" s="22">
        <f>numd4a2</f>
        <v>4</v>
      </c>
      <c r="D425" s="47"/>
      <c r="F425" s="21" t="str">
        <f>D4B2</f>
        <v>MIGNE-AUXANCES  TT</v>
      </c>
      <c r="G425" s="23">
        <f>numd4b2</f>
        <v>5</v>
      </c>
      <c r="H425" s="72"/>
      <c r="J425" s="21" t="str">
        <f>D4C2</f>
        <v>LOUDUN  PPCL</v>
      </c>
      <c r="K425" s="23">
        <f>numd4c2</f>
        <v>4</v>
      </c>
      <c r="L425" s="72"/>
      <c r="N425" s="21" t="str">
        <f>D4D2</f>
        <v/>
      </c>
      <c r="O425" s="23">
        <f>numd4d2</f>
        <v>0</v>
      </c>
      <c r="P425" s="72"/>
    </row>
    <row r="426" spans="1:16" ht="12" customHeight="1" x14ac:dyDescent="0.2">
      <c r="B426" s="18" t="str">
        <f>D4A8</f>
        <v>TTACC POITIERS 86</v>
      </c>
      <c r="C426" s="19">
        <f>numd4a8</f>
        <v>10</v>
      </c>
      <c r="D426" s="46"/>
      <c r="F426" s="18" t="str">
        <f>D4B8</f>
        <v>TTACC POITIERS 86</v>
      </c>
      <c r="G426" s="20">
        <f>numd4b8</f>
        <v>11</v>
      </c>
      <c r="H426" s="71"/>
      <c r="J426" s="18" t="str">
        <f>D4C8</f>
        <v>STADE POITEVIN</v>
      </c>
      <c r="K426" s="20">
        <f>numd4c8</f>
        <v>11</v>
      </c>
      <c r="L426" s="71"/>
      <c r="N426" s="18" t="str">
        <f>D4D8</f>
        <v/>
      </c>
      <c r="O426" s="20">
        <f>numd4d8</f>
        <v>0</v>
      </c>
      <c r="P426" s="71"/>
    </row>
    <row r="427" spans="1:16" ht="12" customHeight="1" x14ac:dyDescent="0.2">
      <c r="B427" s="21" t="str">
        <f>D4A4</f>
        <v xml:space="preserve">LUSIGNAN ASS. </v>
      </c>
      <c r="C427" s="22">
        <f>numd4a4</f>
        <v>4</v>
      </c>
      <c r="D427" s="47"/>
      <c r="F427" s="21" t="str">
        <f>D4B4</f>
        <v>EXEMPT</v>
      </c>
      <c r="G427" s="23">
        <f>numd4b4</f>
        <v>0</v>
      </c>
      <c r="H427" s="72"/>
      <c r="J427" s="21" t="str">
        <f>D4C4</f>
        <v xml:space="preserve">DANGE / LES ORMES </v>
      </c>
      <c r="K427" s="23">
        <f>numd4c4</f>
        <v>6</v>
      </c>
      <c r="L427" s="72"/>
      <c r="N427" s="21" t="str">
        <f>D4D4</f>
        <v/>
      </c>
      <c r="O427" s="23">
        <f>numd4d4</f>
        <v>0</v>
      </c>
      <c r="P427" s="72"/>
    </row>
    <row r="428" spans="1:16" ht="12" customHeight="1" x14ac:dyDescent="0.2">
      <c r="B428" s="18" t="str">
        <f>D4A7</f>
        <v>CHAUVIGNY  TT</v>
      </c>
      <c r="C428" s="19">
        <f>numd4a7</f>
        <v>5</v>
      </c>
      <c r="D428" s="46"/>
      <c r="F428" s="18" t="str">
        <f>D4B7</f>
        <v>NOUAILLE-MAUPERTUIS TT</v>
      </c>
      <c r="G428" s="20">
        <f>numd4b7</f>
        <v>5</v>
      </c>
      <c r="H428" s="71"/>
      <c r="J428" s="18" t="str">
        <f>D4C7</f>
        <v>CHAUVIGNY  TT</v>
      </c>
      <c r="K428" s="20">
        <f>numd4c7</f>
        <v>6</v>
      </c>
      <c r="L428" s="71"/>
      <c r="N428" s="18" t="str">
        <f>D4D7</f>
        <v/>
      </c>
      <c r="O428" s="20">
        <f>numd4d7</f>
        <v>0</v>
      </c>
      <c r="P428" s="71"/>
    </row>
    <row r="429" spans="1:16" ht="12" customHeight="1" x14ac:dyDescent="0.2">
      <c r="B429" s="21" t="str">
        <f>D4A5</f>
        <v>CHATELLERAULT ASTT</v>
      </c>
      <c r="C429" s="22">
        <f>numd4a5</f>
        <v>5</v>
      </c>
      <c r="D429" s="47"/>
      <c r="F429" s="21" t="str">
        <f>D4B5</f>
        <v>MONTAMISE TT</v>
      </c>
      <c r="G429" s="23">
        <f>numd4b5</f>
        <v>7</v>
      </c>
      <c r="H429" s="72"/>
      <c r="J429" s="21" t="str">
        <f>D4C5</f>
        <v>CHATELLERAULT ASTT</v>
      </c>
      <c r="K429" s="23">
        <f>numd4c5</f>
        <v>7</v>
      </c>
      <c r="L429" s="72"/>
      <c r="N429" s="21" t="str">
        <f>D4D5</f>
        <v/>
      </c>
      <c r="O429" s="23">
        <f>numd4d5</f>
        <v>0</v>
      </c>
      <c r="P429" s="72"/>
    </row>
    <row r="430" spans="1:16" ht="12" customHeight="1" thickBot="1" x14ac:dyDescent="0.25">
      <c r="B430" s="26" t="str">
        <f>D4A6</f>
        <v>CIVRAY  CTT</v>
      </c>
      <c r="C430" s="27">
        <f>numd4a6</f>
        <v>3</v>
      </c>
      <c r="D430" s="48"/>
      <c r="F430" s="26" t="str">
        <f>D4B6</f>
        <v>BEAUMONT  FEPS</v>
      </c>
      <c r="G430" s="28">
        <f>numd4b6</f>
        <v>3</v>
      </c>
      <c r="H430" s="73"/>
      <c r="I430" s="9"/>
      <c r="J430" s="26" t="str">
        <f>D4C6</f>
        <v>CIVRAY  CTT</v>
      </c>
      <c r="K430" s="28">
        <f>numd4c6</f>
        <v>4</v>
      </c>
      <c r="L430" s="73"/>
      <c r="N430" s="26" t="str">
        <f>D4D6</f>
        <v/>
      </c>
      <c r="O430" s="28">
        <f>numd4d6</f>
        <v>0</v>
      </c>
      <c r="P430" s="73"/>
    </row>
    <row r="431" spans="1:16" ht="12" customHeight="1" thickBot="1" x14ac:dyDescent="0.25">
      <c r="A431" s="52"/>
      <c r="B431" s="13">
        <f>+B7</f>
        <v>45795</v>
      </c>
      <c r="C431" s="57"/>
      <c r="D431" s="58" t="s">
        <v>7</v>
      </c>
      <c r="E431" s="9"/>
      <c r="F431" s="13">
        <f>+B7</f>
        <v>45795</v>
      </c>
      <c r="G431" s="58"/>
      <c r="H431" s="76" t="s">
        <v>7</v>
      </c>
      <c r="J431" s="13">
        <f>+B7</f>
        <v>45795</v>
      </c>
      <c r="K431" s="58"/>
      <c r="L431" s="76" t="s">
        <v>7</v>
      </c>
      <c r="M431" s="9"/>
      <c r="N431" s="13">
        <f>+B7</f>
        <v>45795</v>
      </c>
      <c r="O431" s="58"/>
      <c r="P431" s="76" t="s">
        <v>7</v>
      </c>
    </row>
    <row r="432" spans="1:16" ht="12" customHeight="1" x14ac:dyDescent="0.2">
      <c r="B432" s="15" t="str">
        <f>D4A1</f>
        <v>VERRIERES  EP</v>
      </c>
      <c r="C432" s="16">
        <f>numd4a1</f>
        <v>4</v>
      </c>
      <c r="D432" s="45"/>
      <c r="F432" s="15" t="str">
        <f>D4B1</f>
        <v>CHATELLERAULT ASTT</v>
      </c>
      <c r="G432" s="17">
        <f>numd4b1</f>
        <v>6</v>
      </c>
      <c r="H432" s="70"/>
      <c r="J432" s="15" t="str">
        <f>D4C1</f>
        <v>EXEMPT</v>
      </c>
      <c r="K432" s="17">
        <f>numd4c1</f>
        <v>0</v>
      </c>
      <c r="L432" s="70"/>
      <c r="N432" s="15" t="str">
        <f>D4D1</f>
        <v/>
      </c>
      <c r="O432" s="17">
        <f>numd4d1</f>
        <v>0</v>
      </c>
      <c r="P432" s="70"/>
    </row>
    <row r="433" spans="2:16" ht="12" customHeight="1" x14ac:dyDescent="0.2">
      <c r="B433" s="18" t="str">
        <f>D4A2</f>
        <v>MIGNE-AUXANCES  TT</v>
      </c>
      <c r="C433" s="19">
        <f>numd4a2</f>
        <v>4</v>
      </c>
      <c r="D433" s="46"/>
      <c r="F433" s="18" t="str">
        <f>D4B2</f>
        <v>MIGNE-AUXANCES  TT</v>
      </c>
      <c r="G433" s="20">
        <f>numd4b2</f>
        <v>5</v>
      </c>
      <c r="H433" s="71"/>
      <c r="J433" s="18" t="str">
        <f>D4C2</f>
        <v>LOUDUN  PPCL</v>
      </c>
      <c r="K433" s="20">
        <f>numd4c2</f>
        <v>4</v>
      </c>
      <c r="L433" s="71"/>
      <c r="N433" s="18" t="str">
        <f>D4D2</f>
        <v/>
      </c>
      <c r="O433" s="20">
        <f>numd4d2</f>
        <v>0</v>
      </c>
      <c r="P433" s="71"/>
    </row>
    <row r="434" spans="2:16" ht="12" customHeight="1" x14ac:dyDescent="0.2">
      <c r="B434" s="21" t="str">
        <f>D4A7</f>
        <v>CHAUVIGNY  TT</v>
      </c>
      <c r="C434" s="22">
        <f>numd4a7</f>
        <v>5</v>
      </c>
      <c r="D434" s="47"/>
      <c r="F434" s="21" t="str">
        <f>D4B7</f>
        <v>NOUAILLE-MAUPERTUIS TT</v>
      </c>
      <c r="G434" s="23">
        <f>numd4b7</f>
        <v>5</v>
      </c>
      <c r="H434" s="72"/>
      <c r="J434" s="21" t="str">
        <f>D4C7</f>
        <v>CHAUVIGNY  TT</v>
      </c>
      <c r="K434" s="23">
        <f>numd4c7</f>
        <v>6</v>
      </c>
      <c r="L434" s="72"/>
      <c r="N434" s="21" t="str">
        <f>D4D7</f>
        <v/>
      </c>
      <c r="O434" s="23">
        <f>numd4d7</f>
        <v>0</v>
      </c>
      <c r="P434" s="72"/>
    </row>
    <row r="435" spans="2:16" ht="12" customHeight="1" x14ac:dyDescent="0.2">
      <c r="B435" s="18" t="str">
        <f>D4A3</f>
        <v>EXEMPT</v>
      </c>
      <c r="C435" s="19">
        <f>numd4a3</f>
        <v>0</v>
      </c>
      <c r="D435" s="46"/>
      <c r="F435" s="18" t="str">
        <f>D4B3</f>
        <v>LA ROCHE-POSAY TT</v>
      </c>
      <c r="G435" s="20">
        <f>numd4b3</f>
        <v>2</v>
      </c>
      <c r="H435" s="71"/>
      <c r="J435" s="18" t="str">
        <f>D4C3</f>
        <v>NOUAILLE-MAUPERTUIS TT</v>
      </c>
      <c r="K435" s="20">
        <f>numd4c3</f>
        <v>4</v>
      </c>
      <c r="L435" s="71"/>
      <c r="N435" s="18" t="str">
        <f>D4D4</f>
        <v/>
      </c>
      <c r="O435" s="20">
        <f>numd4d4</f>
        <v>0</v>
      </c>
      <c r="P435" s="71"/>
    </row>
    <row r="436" spans="2:16" ht="12" customHeight="1" x14ac:dyDescent="0.2">
      <c r="B436" s="21" t="str">
        <f>D4A6</f>
        <v>CIVRAY  CTT</v>
      </c>
      <c r="C436" s="22">
        <f>numd4a6</f>
        <v>3</v>
      </c>
      <c r="D436" s="47"/>
      <c r="F436" s="21" t="str">
        <f>D4B6</f>
        <v>BEAUMONT  FEPS</v>
      </c>
      <c r="G436" s="23">
        <f>numd4b6</f>
        <v>3</v>
      </c>
      <c r="H436" s="72"/>
      <c r="J436" s="21" t="str">
        <f>D4C6</f>
        <v>CIVRAY  CTT</v>
      </c>
      <c r="K436" s="23">
        <f>numd4c6</f>
        <v>4</v>
      </c>
      <c r="L436" s="72"/>
      <c r="N436" s="21" t="str">
        <f>D4D6</f>
        <v/>
      </c>
      <c r="O436" s="23">
        <f>numd4d6</f>
        <v>0</v>
      </c>
      <c r="P436" s="72"/>
    </row>
    <row r="437" spans="2:16" ht="12" customHeight="1" x14ac:dyDescent="0.2">
      <c r="B437" s="18" t="str">
        <f>D4A4</f>
        <v xml:space="preserve">LUSIGNAN ASS. </v>
      </c>
      <c r="C437" s="19">
        <f>numd4a4</f>
        <v>4</v>
      </c>
      <c r="D437" s="46"/>
      <c r="F437" s="18" t="str">
        <f>D4B4</f>
        <v>EXEMPT</v>
      </c>
      <c r="G437" s="20">
        <f>numd4b4</f>
        <v>0</v>
      </c>
      <c r="H437" s="71"/>
      <c r="J437" s="18" t="str">
        <f>D4C4</f>
        <v xml:space="preserve">DANGE / LES ORMES </v>
      </c>
      <c r="K437" s="20">
        <f>numd4c4</f>
        <v>6</v>
      </c>
      <c r="L437" s="71"/>
      <c r="N437" s="18" t="str">
        <f>D4D4</f>
        <v/>
      </c>
      <c r="O437" s="20">
        <f>numd4d4</f>
        <v>0</v>
      </c>
      <c r="P437" s="71"/>
    </row>
    <row r="438" spans="2:16" ht="12" customHeight="1" x14ac:dyDescent="0.2">
      <c r="B438" s="21" t="str">
        <f>D4A8</f>
        <v>TTACC POITIERS 86</v>
      </c>
      <c r="C438" s="22">
        <f>numd4a8</f>
        <v>10</v>
      </c>
      <c r="D438" s="47"/>
      <c r="F438" s="21" t="str">
        <f>D4B8</f>
        <v>TTACC POITIERS 86</v>
      </c>
      <c r="G438" s="23">
        <f>numd4b8</f>
        <v>11</v>
      </c>
      <c r="H438" s="72"/>
      <c r="J438" s="21" t="str">
        <f>D4C8</f>
        <v>STADE POITEVIN</v>
      </c>
      <c r="K438" s="23">
        <f>numd4c8</f>
        <v>11</v>
      </c>
      <c r="L438" s="72"/>
      <c r="N438" s="21" t="str">
        <f>D4D8</f>
        <v/>
      </c>
      <c r="O438" s="23">
        <f>numd4d8</f>
        <v>0</v>
      </c>
      <c r="P438" s="72"/>
    </row>
    <row r="439" spans="2:16" ht="12" customHeight="1" thickBot="1" x14ac:dyDescent="0.25">
      <c r="B439" s="26" t="str">
        <f>D4A5</f>
        <v>CHATELLERAULT ASTT</v>
      </c>
      <c r="C439" s="27">
        <f>numd4a5</f>
        <v>5</v>
      </c>
      <c r="D439" s="48"/>
      <c r="F439" s="26" t="str">
        <f>D4B5</f>
        <v>MONTAMISE TT</v>
      </c>
      <c r="G439" s="28">
        <f>numd4b5</f>
        <v>7</v>
      </c>
      <c r="H439" s="73"/>
      <c r="J439" s="26" t="str">
        <f>D4C5</f>
        <v>CHATELLERAULT ASTT</v>
      </c>
      <c r="K439" s="28">
        <f>numd4c5</f>
        <v>7</v>
      </c>
      <c r="L439" s="73"/>
      <c r="N439" s="26" t="str">
        <f>D4D5</f>
        <v/>
      </c>
      <c r="O439" s="28">
        <f>numd4d5</f>
        <v>0</v>
      </c>
      <c r="P439" s="73"/>
    </row>
    <row r="440" spans="2:16" x14ac:dyDescent="0.2">
      <c r="C440" s="29"/>
      <c r="G440" s="4"/>
      <c r="K440" s="4"/>
      <c r="O440" s="4"/>
    </row>
    <row r="441" spans="2:16" x14ac:dyDescent="0.2">
      <c r="B441" s="32" t="str">
        <f>+D4A1</f>
        <v>VERRIERES  EP</v>
      </c>
      <c r="C441" s="33">
        <f>numd4a1</f>
        <v>4</v>
      </c>
      <c r="D441" s="34"/>
      <c r="F441" s="32" t="str">
        <f>D4B1</f>
        <v>CHATELLERAULT ASTT</v>
      </c>
      <c r="G441" s="77">
        <f>numd4b1</f>
        <v>6</v>
      </c>
      <c r="H441" s="34"/>
      <c r="J441" s="32" t="str">
        <f>D4C1</f>
        <v>EXEMPT</v>
      </c>
      <c r="K441" s="77">
        <f>numd4c1</f>
        <v>0</v>
      </c>
      <c r="L441" s="34"/>
      <c r="N441" s="32" t="str">
        <f>D4D1</f>
        <v/>
      </c>
      <c r="O441" s="77">
        <f>numd4d1</f>
        <v>0</v>
      </c>
      <c r="P441" s="34"/>
    </row>
    <row r="442" spans="2:16" x14ac:dyDescent="0.2">
      <c r="B442" s="3" t="str">
        <f>VLOOKUP(B441,Capitaine,(C441*2)+1,FALSE)</f>
        <v>R - RANDRIANJAFISOA</v>
      </c>
      <c r="C442" s="29"/>
      <c r="D442" s="37" t="str">
        <f>VLOOKUP(B441,Capitaine,C441*2+2,FALSE)</f>
        <v>06 07 54 53 59</v>
      </c>
      <c r="F442" s="3" t="str">
        <f>VLOOKUP(F441,Capitaine,(G441*2)+1,FALSE)</f>
        <v>R - CREPIN</v>
      </c>
      <c r="H442" s="37" t="str">
        <f>VLOOKUP(F441,Capitaine,G441*2+2,FALSE)</f>
        <v>06 06 46 73 67</v>
      </c>
      <c r="J442" s="3" t="e">
        <f>VLOOKUP(J441,Capitaine,(K441*2)+1,FALSE)</f>
        <v>#N/A</v>
      </c>
      <c r="L442" s="37" t="e">
        <f>VLOOKUP(J441,Capitaine,K441*2+2,FALSE)</f>
        <v>#N/A</v>
      </c>
      <c r="N442" s="3" t="e">
        <f>VLOOKUP(N441,Capitaine,(O441*2)+1,FALSE)</f>
        <v>#N/A</v>
      </c>
      <c r="P442" s="37" t="e">
        <f>VLOOKUP(N441,Capitaine,O441*2+2,FALSE)</f>
        <v>#N/A</v>
      </c>
    </row>
    <row r="443" spans="2:16" x14ac:dyDescent="0.2">
      <c r="B443" s="32" t="str">
        <f>D4A2</f>
        <v>MIGNE-AUXANCES  TT</v>
      </c>
      <c r="C443" s="33">
        <f>numd4a2</f>
        <v>4</v>
      </c>
      <c r="D443" s="34"/>
      <c r="F443" s="32" t="str">
        <f>D4B2</f>
        <v>MIGNE-AUXANCES  TT</v>
      </c>
      <c r="G443" s="77">
        <f>numd4b2</f>
        <v>5</v>
      </c>
      <c r="H443" s="34"/>
      <c r="J443" s="32" t="str">
        <f>D4C2</f>
        <v>LOUDUN  PPCL</v>
      </c>
      <c r="K443" s="77">
        <f>numd4c2</f>
        <v>4</v>
      </c>
      <c r="L443" s="34"/>
      <c r="N443" s="32" t="str">
        <f>D4D2</f>
        <v/>
      </c>
      <c r="O443" s="77">
        <f>numd4d2</f>
        <v>0</v>
      </c>
      <c r="P443" s="34"/>
    </row>
    <row r="444" spans="2:16" x14ac:dyDescent="0.2">
      <c r="B444" s="3" t="str">
        <f>VLOOKUP(B443,Capitaine,(C443*2)+1,FALSE)</f>
        <v>P - PASQUIER</v>
      </c>
      <c r="C444" s="29"/>
      <c r="D444" s="37" t="str">
        <f>VLOOKUP(B443,Capitaine,C443*2+2,FALSE)</f>
        <v>06 23 74 16 95</v>
      </c>
      <c r="F444" s="3" t="str">
        <f>VLOOKUP(F443,Capitaine,(G443*2)+1,FALSE)</f>
        <v>J - GASTON</v>
      </c>
      <c r="H444" s="37" t="str">
        <f>VLOOKUP(F443,Capitaine,G443*2+2,FALSE)</f>
        <v>06 73 72 34 62</v>
      </c>
      <c r="J444" s="3" t="str">
        <f>VLOOKUP(J443,Capitaine,(K443*2)+1,FALSE)</f>
        <v>R - PELTIER</v>
      </c>
      <c r="L444" s="37" t="str">
        <f>VLOOKUP(J443,Capitaine,K443*2+2,FALSE)</f>
        <v>06 11 49 79 42</v>
      </c>
      <c r="N444" s="3" t="e">
        <f>VLOOKUP(N443,Capitaine,(O443*2)+1,FALSE)</f>
        <v>#N/A</v>
      </c>
      <c r="P444" s="37" t="e">
        <f>VLOOKUP(N443,Capitaine,O443*2+2,FALSE)</f>
        <v>#N/A</v>
      </c>
    </row>
    <row r="445" spans="2:16" x14ac:dyDescent="0.2">
      <c r="B445" s="32" t="str">
        <f>D4A3</f>
        <v>EXEMPT</v>
      </c>
      <c r="C445" s="33">
        <f>numd4a3</f>
        <v>0</v>
      </c>
      <c r="D445" s="34"/>
      <c r="F445" s="32" t="str">
        <f>D4B3</f>
        <v>LA ROCHE-POSAY TT</v>
      </c>
      <c r="G445" s="77">
        <f>numd4b3</f>
        <v>2</v>
      </c>
      <c r="H445" s="34"/>
      <c r="J445" s="32" t="str">
        <f>D4C3</f>
        <v>NOUAILLE-MAUPERTUIS TT</v>
      </c>
      <c r="K445" s="77">
        <f>numd4c3</f>
        <v>4</v>
      </c>
      <c r="L445" s="34"/>
      <c r="N445" s="32" t="str">
        <f>D4D4</f>
        <v/>
      </c>
      <c r="O445" s="77">
        <f>numd4d4</f>
        <v>0</v>
      </c>
      <c r="P445" s="34"/>
    </row>
    <row r="446" spans="2:16" x14ac:dyDescent="0.2">
      <c r="B446" s="3" t="e">
        <f>VLOOKUP(B445,Capitaine,(C445*2)+1,FALSE)</f>
        <v>#N/A</v>
      </c>
      <c r="C446" s="29"/>
      <c r="D446" s="37" t="e">
        <f>VLOOKUP(B445,Capitaine,C445*2+2,FALSE)</f>
        <v>#N/A</v>
      </c>
      <c r="F446" s="3" t="str">
        <f>VLOOKUP(F445,Capitaine,(G445*2)+1,FALSE)</f>
        <v>P - FERRAND</v>
      </c>
      <c r="H446" s="37" t="str">
        <f>VLOOKUP(F445,Capitaine,G445*2+2,FALSE)</f>
        <v>06 32 40 04 82</v>
      </c>
      <c r="J446" s="3" t="str">
        <f>VLOOKUP(J445,Capitaine,(K445*2)+1,FALSE)</f>
        <v>C - PEAUD</v>
      </c>
      <c r="L446" s="37" t="str">
        <f>VLOOKUP(J445,Capitaine,K445*2+2,FALSE)</f>
        <v>06 81 39 77 44</v>
      </c>
      <c r="N446" s="3" t="e">
        <f>VLOOKUP(N445,Capitaine,(O445*2)+1,FALSE)</f>
        <v>#N/A</v>
      </c>
      <c r="P446" s="37" t="e">
        <f>VLOOKUP(N445,Capitaine,O445*2+2,FALSE)</f>
        <v>#N/A</v>
      </c>
    </row>
    <row r="447" spans="2:16" x14ac:dyDescent="0.2">
      <c r="B447" s="32" t="str">
        <f>D4A4</f>
        <v xml:space="preserve">LUSIGNAN ASS. </v>
      </c>
      <c r="C447" s="33">
        <f>numd4a4</f>
        <v>4</v>
      </c>
      <c r="D447" s="34"/>
      <c r="F447" s="32" t="str">
        <f>D4B4</f>
        <v>EXEMPT</v>
      </c>
      <c r="G447" s="77">
        <f>numd4b4</f>
        <v>0</v>
      </c>
      <c r="H447" s="34"/>
      <c r="J447" s="32" t="str">
        <f>D4C4</f>
        <v xml:space="preserve">DANGE / LES ORMES </v>
      </c>
      <c r="K447" s="77">
        <f>numd4c4</f>
        <v>6</v>
      </c>
      <c r="L447" s="34"/>
      <c r="N447" s="32" t="str">
        <f>D4D4</f>
        <v/>
      </c>
      <c r="O447" s="77">
        <f>numd4d4</f>
        <v>0</v>
      </c>
      <c r="P447" s="34"/>
    </row>
    <row r="448" spans="2:16" x14ac:dyDescent="0.2">
      <c r="B448" s="3" t="str">
        <f>VLOOKUP(B447,Capitaine,(C447*2)+1,FALSE)</f>
        <v>ST - BABIN</v>
      </c>
      <c r="C448" s="29"/>
      <c r="D448" s="37" t="str">
        <f>VLOOKUP(B447,Capitaine,C447*2+2,FALSE)</f>
        <v>06 25 74 02 77</v>
      </c>
      <c r="F448" s="3" t="e">
        <f>VLOOKUP(F447,Capitaine,(G447*2)+1,FALSE)</f>
        <v>#N/A</v>
      </c>
      <c r="H448" s="37" t="e">
        <f>VLOOKUP(F447,Capitaine,G447*2+2,FALSE)</f>
        <v>#N/A</v>
      </c>
      <c r="J448" s="3" t="str">
        <f>VLOOKUP(J447,Capitaine,(K447*2)+1,FALSE)</f>
        <v>DOIDY - W</v>
      </c>
      <c r="L448" s="37" t="str">
        <f>VLOOKUP(J447,Capitaine,K447*2+2,FALSE)</f>
        <v>06 83 47 54 53</v>
      </c>
      <c r="N448" s="3" t="e">
        <f>VLOOKUP(N447,Capitaine,(O447*2)+1,FALSE)</f>
        <v>#N/A</v>
      </c>
      <c r="P448" s="37" t="e">
        <f>VLOOKUP(N447,Capitaine,O447*2+2,FALSE)</f>
        <v>#N/A</v>
      </c>
    </row>
    <row r="449" spans="2:16" x14ac:dyDescent="0.2">
      <c r="B449" s="32" t="str">
        <f>D4A5</f>
        <v>CHATELLERAULT ASTT</v>
      </c>
      <c r="C449" s="33">
        <f>numd4a5</f>
        <v>5</v>
      </c>
      <c r="D449" s="34"/>
      <c r="F449" s="32" t="str">
        <f>D4B5</f>
        <v>MONTAMISE TT</v>
      </c>
      <c r="G449" s="77">
        <f>numd4b5</f>
        <v>7</v>
      </c>
      <c r="H449" s="34"/>
      <c r="J449" s="32" t="str">
        <f>D4C5</f>
        <v>CHATELLERAULT ASTT</v>
      </c>
      <c r="K449" s="77">
        <f>numd4c5</f>
        <v>7</v>
      </c>
      <c r="L449" s="34"/>
      <c r="N449" s="32" t="str">
        <f>D4D5</f>
        <v/>
      </c>
      <c r="O449" s="77">
        <f>numd4d5</f>
        <v>0</v>
      </c>
      <c r="P449" s="34"/>
    </row>
    <row r="450" spans="2:16" x14ac:dyDescent="0.2">
      <c r="B450" s="3" t="str">
        <f>VLOOKUP(B449,Capitaine,(C449*2)+1,FALSE)</f>
        <v>L - ZINDEL</v>
      </c>
      <c r="C450" s="29"/>
      <c r="D450" s="37" t="str">
        <f>VLOOKUP(B449,Capitaine,C449*2+2,FALSE)</f>
        <v>06 82 85 30 08</v>
      </c>
      <c r="F450" s="3" t="str">
        <f>VLOOKUP(F449,Capitaine,(G449*2)+1,FALSE)</f>
        <v>DIET - A</v>
      </c>
      <c r="H450" s="37" t="str">
        <f>VLOOKUP(F449,Capitaine,G449*2+2,FALSE)</f>
        <v>06 03 51 64 57</v>
      </c>
      <c r="J450" s="3" t="str">
        <f>VLOOKUP(J449,Capitaine,(K449*2)+1,FALSE)</f>
        <v>F - BOUTAULT</v>
      </c>
      <c r="L450" s="37" t="str">
        <f>VLOOKUP(J449,Capitaine,K449*2+2,FALSE)</f>
        <v>06 58 78 24 40</v>
      </c>
      <c r="N450" s="3" t="e">
        <f>VLOOKUP(N449,Capitaine,(O449*2)+1,FALSE)</f>
        <v>#N/A</v>
      </c>
      <c r="P450" s="37" t="e">
        <f>VLOOKUP(N449,Capitaine,O449*2+2,FALSE)</f>
        <v>#N/A</v>
      </c>
    </row>
    <row r="451" spans="2:16" x14ac:dyDescent="0.2">
      <c r="B451" s="32" t="str">
        <f>D4A6</f>
        <v>CIVRAY  CTT</v>
      </c>
      <c r="C451" s="33">
        <f>numd4a6</f>
        <v>3</v>
      </c>
      <c r="D451" s="34"/>
      <c r="F451" s="32" t="str">
        <f>D4B6</f>
        <v>BEAUMONT  FEPS</v>
      </c>
      <c r="G451" s="77">
        <f>numd4b6</f>
        <v>3</v>
      </c>
      <c r="H451" s="34"/>
      <c r="J451" s="32" t="str">
        <f>D4C6</f>
        <v>CIVRAY  CTT</v>
      </c>
      <c r="K451" s="77">
        <f>numd4c6</f>
        <v>4</v>
      </c>
      <c r="L451" s="34"/>
      <c r="N451" s="32" t="str">
        <f>D4D6</f>
        <v/>
      </c>
      <c r="O451" s="77">
        <f>numd4d6</f>
        <v>0</v>
      </c>
      <c r="P451" s="34"/>
    </row>
    <row r="452" spans="2:16" x14ac:dyDescent="0.2">
      <c r="B452" s="3" t="str">
        <f>VLOOKUP(B451,Capitaine,(C451*2)+1,FALSE)</f>
        <v>CH - MICHELS</v>
      </c>
      <c r="C452" s="29"/>
      <c r="D452" s="37" t="str">
        <f>VLOOKUP(B451,Capitaine,C451*2+2,FALSE)</f>
        <v>06 79 98 41 80</v>
      </c>
      <c r="F452" s="3" t="str">
        <f>VLOOKUP(F451,Capitaine,(G451*2)+1,FALSE)</f>
        <v>F - RICHARD</v>
      </c>
      <c r="H452" s="37" t="str">
        <f>VLOOKUP(F451,Capitaine,G451*2+2,FALSE)</f>
        <v>06 29 88 26 93</v>
      </c>
      <c r="J452" s="3" t="str">
        <f>VLOOKUP(J451,Capitaine,(K451*2)+1,FALSE)</f>
        <v>CHASSAT - J</v>
      </c>
      <c r="L452" s="37" t="str">
        <f>VLOOKUP(J451,Capitaine,K451*2+2,FALSE)</f>
        <v>06 16 58 06 81</v>
      </c>
      <c r="N452" s="3" t="e">
        <f>VLOOKUP(N451,Capitaine,(O451*2)+1,FALSE)</f>
        <v>#N/A</v>
      </c>
      <c r="P452" s="37" t="e">
        <f>VLOOKUP(N451,Capitaine,O451*2+2,FALSE)</f>
        <v>#N/A</v>
      </c>
    </row>
    <row r="453" spans="2:16" x14ac:dyDescent="0.2">
      <c r="B453" s="32" t="str">
        <f>D4A7</f>
        <v>CHAUVIGNY  TT</v>
      </c>
      <c r="C453" s="33">
        <f>numd4a7</f>
        <v>5</v>
      </c>
      <c r="D453" s="34"/>
      <c r="F453" s="32" t="str">
        <f>D4B7</f>
        <v>NOUAILLE-MAUPERTUIS TT</v>
      </c>
      <c r="G453" s="77">
        <f>numd4b7</f>
        <v>5</v>
      </c>
      <c r="H453" s="34"/>
      <c r="J453" s="32" t="str">
        <f>D4C7</f>
        <v>CHAUVIGNY  TT</v>
      </c>
      <c r="K453" s="77">
        <f>numd4c7</f>
        <v>6</v>
      </c>
      <c r="L453" s="34"/>
      <c r="N453" s="32" t="str">
        <f>D4D7</f>
        <v/>
      </c>
      <c r="O453" s="77">
        <f>numd4d7</f>
        <v>0</v>
      </c>
      <c r="P453" s="34"/>
    </row>
    <row r="454" spans="2:16" x14ac:dyDescent="0.2">
      <c r="B454" s="3" t="str">
        <f>VLOOKUP(B453,Capitaine,(C453*2)+1,FALSE)</f>
        <v>H - CASANOVA</v>
      </c>
      <c r="C454" s="29"/>
      <c r="D454" s="37" t="str">
        <f>VLOOKUP(B453,Capitaine,C453*2+2,FALSE)</f>
        <v>06 81 92 86 77</v>
      </c>
      <c r="F454" s="3" t="str">
        <f>VLOOKUP(F453,Capitaine,(G453*2)+1,FALSE)</f>
        <v>MACON - JM</v>
      </c>
      <c r="H454" s="37" t="str">
        <f>VLOOKUP(F453,Capitaine,G453*2+2,FALSE)</f>
        <v>06 16 44 31 13</v>
      </c>
      <c r="J454" s="3" t="str">
        <f>VLOOKUP(J453,Capitaine,(K453*2)+1,FALSE)</f>
        <v>H - CASANOVA</v>
      </c>
      <c r="L454" s="37" t="str">
        <f>VLOOKUP(J453,Capitaine,K453*2+2,FALSE)</f>
        <v>06 81 92 86 77</v>
      </c>
      <c r="N454" s="3" t="e">
        <f>VLOOKUP(N453,Capitaine,(O453*2)+1,FALSE)</f>
        <v>#N/A</v>
      </c>
      <c r="P454" s="37" t="e">
        <f>VLOOKUP(N453,Capitaine,O453*2+2,FALSE)</f>
        <v>#N/A</v>
      </c>
    </row>
    <row r="455" spans="2:16" x14ac:dyDescent="0.2">
      <c r="B455" s="32" t="str">
        <f>D4A8</f>
        <v>TTACC POITIERS 86</v>
      </c>
      <c r="C455" s="33">
        <f>numd4a8</f>
        <v>10</v>
      </c>
      <c r="D455" s="34"/>
      <c r="F455" s="32" t="str">
        <f>D4B8</f>
        <v>TTACC POITIERS 86</v>
      </c>
      <c r="G455" s="77">
        <f>numd4b8</f>
        <v>11</v>
      </c>
      <c r="H455" s="34"/>
      <c r="J455" s="32" t="str">
        <f>D4C8</f>
        <v>STADE POITEVIN</v>
      </c>
      <c r="K455" s="77">
        <f>numd4c8</f>
        <v>11</v>
      </c>
      <c r="L455" s="34"/>
      <c r="N455" s="32" t="str">
        <f>D4D8</f>
        <v/>
      </c>
      <c r="O455" s="77">
        <f>numd4d8</f>
        <v>0</v>
      </c>
      <c r="P455" s="34"/>
    </row>
    <row r="456" spans="2:16" x14ac:dyDescent="0.2">
      <c r="B456" s="3" t="str">
        <f>VLOOKUP(B455,Capitaine,(C455*2)+1,FALSE)</f>
        <v>M - CUSIN</v>
      </c>
      <c r="C456" s="29"/>
      <c r="D456" s="37" t="str">
        <f>VLOOKUP(B455,Capitaine,C455*2+2,FALSE)</f>
        <v>06 73 86 38 31</v>
      </c>
      <c r="F456" s="3" t="str">
        <f>VLOOKUP(F455,Capitaine,(G455*2)+1,FALSE)</f>
        <v>M - CUSIN</v>
      </c>
      <c r="H456" s="37" t="str">
        <f>VLOOKUP(F455,Capitaine,G455*2+2,FALSE)</f>
        <v>06 73 86 38 31</v>
      </c>
      <c r="J456" s="3" t="str">
        <f>VLOOKUP(J455,Capitaine,(K455*2)+1,FALSE)</f>
        <v>TH - GAUTHIER</v>
      </c>
      <c r="L456" s="37" t="str">
        <f>VLOOKUP(J455,Capitaine,K455*2+2,FALSE)</f>
        <v>06 27 25 31 19</v>
      </c>
      <c r="N456" s="3" t="e">
        <f>VLOOKUP(N455,Capitaine,(O455*2)+1,FALSE)</f>
        <v>#N/A</v>
      </c>
      <c r="P456" s="37" t="e">
        <f>VLOOKUP(N455,Capitaine,O455*2+2,FALSE)</f>
        <v>#N/A</v>
      </c>
    </row>
    <row r="457" spans="2:16" x14ac:dyDescent="0.2">
      <c r="B457" s="82"/>
    </row>
  </sheetData>
  <mergeCells count="7">
    <mergeCell ref="B373:P373"/>
    <mergeCell ref="D2:F2"/>
    <mergeCell ref="D4:F4"/>
    <mergeCell ref="B10:H10"/>
    <mergeCell ref="B101:H101"/>
    <mergeCell ref="B190:H190"/>
    <mergeCell ref="B281:H281"/>
  </mergeCells>
  <printOptions horizontalCentered="1"/>
  <pageMargins left="0.19685039370078741" right="0.15748031496062992" top="0.98425196850393704" bottom="0.23622047244094491" header="0.15748031496062992" footer="0.23622047244094491"/>
  <pageSetup paperSize="9" scale="74" firstPageNumber="29" pageOrder="overThenDown" orientation="portrait" useFirstPageNumber="1" horizontalDpi="300" verticalDpi="300" r:id="rId1"/>
  <headerFooter alignWithMargins="0">
    <oddHeader>&amp;CCHAMPIONNAT DEPARTEMENTAL DE LA VIENNE DE Tennis de Table
SENIORS
SAISON 2016-2017
PHASE N°  1</oddHeader>
  </headerFooter>
  <rowBreaks count="4" manualBreakCount="4">
    <brk id="158" max="15" man="1"/>
    <brk id="246" max="15" man="1"/>
    <brk id="337" max="15" man="1"/>
    <brk id="430" max="15" man="1"/>
  </rowBreaks>
  <colBreaks count="1" manualBreakCount="1">
    <brk id="8" min="279" max="36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 2024-2025-PHASE 2</vt:lpstr>
      <vt:lpstr>'CALENDRIER 2024-2025-PHASE 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CARRE</dc:creator>
  <cp:lastModifiedBy>fabrice CARRE</cp:lastModifiedBy>
  <dcterms:created xsi:type="dcterms:W3CDTF">2025-01-07T18:45:31Z</dcterms:created>
  <dcterms:modified xsi:type="dcterms:W3CDTF">2025-01-07T18:46:26Z</dcterms:modified>
</cp:coreProperties>
</file>